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700" windowHeight="6555" tabRatio="892" activeTab="0"/>
  </bookViews>
  <sheets>
    <sheet name="Дотация на выравнивание" sheetId="1" r:id="rId1"/>
  </sheets>
  <externalReferences>
    <externalReference r:id="rId4"/>
  </externalReferences>
  <definedNames>
    <definedName name="_xlnm.Print_Area" localSheetId="0">'Дотация на выравнивание'!$A$1:$T$28</definedName>
  </definedNames>
  <calcPr fullCalcOnLoad="1"/>
</workbook>
</file>

<file path=xl/sharedStrings.xml><?xml version="1.0" encoding="utf-8"?>
<sst xmlns="http://schemas.openxmlformats.org/spreadsheetml/2006/main" count="49" uniqueCount="47">
  <si>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</si>
  <si>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</si>
  <si>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</si>
  <si>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</si>
  <si>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</si>
  <si>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</si>
  <si>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</si>
  <si>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</si>
  <si>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Соянское</t>
  </si>
  <si>
    <t>Долгощельское</t>
  </si>
  <si>
    <t>Койденское</t>
  </si>
  <si>
    <t>Ручьевское</t>
  </si>
  <si>
    <t xml:space="preserve"> ИТОГО </t>
  </si>
  <si>
    <t>ОБЛАСТНОЙ</t>
  </si>
  <si>
    <r>
      <t xml:space="preserve">ВСЕГО </t>
    </r>
    <r>
      <rPr>
        <b/>
        <sz val="10"/>
        <rFont val="Times New Roman CYR"/>
        <family val="1"/>
      </rPr>
      <t>ОБЛАСТЬ</t>
    </r>
  </si>
  <si>
    <t>2003 год</t>
  </si>
  <si>
    <t>отклонение</t>
  </si>
  <si>
    <t>норматив отчислений</t>
  </si>
  <si>
    <t>Индекс налогового потенциала</t>
  </si>
  <si>
    <t>Индекс бюджетных расходов</t>
  </si>
  <si>
    <t>Бюджетная обеспеченность</t>
  </si>
  <si>
    <t>Потребность в средствах для доведения до критерия выравнивания</t>
  </si>
  <si>
    <t>Сафоновское</t>
  </si>
  <si>
    <t xml:space="preserve">Критерий выравнивания бюджетной обеспеченности </t>
  </si>
  <si>
    <t>ОТЧИСЛЕНИЯ НАЛОГА НА ДОХОДЫ ФИЗИЧЕСКИХ ЛИЦ</t>
  </si>
  <si>
    <t>Совпольское</t>
  </si>
  <si>
    <r>
      <t xml:space="preserve">Среднедушевые </t>
    </r>
    <r>
      <rPr>
        <b/>
        <sz val="10"/>
        <rFont val="Arial Cyr"/>
        <family val="0"/>
      </rPr>
      <t>налоговые</t>
    </r>
    <r>
      <rPr>
        <sz val="10"/>
        <rFont val="Arial Cyr"/>
        <family val="2"/>
      </rPr>
      <t xml:space="preserve"> доходы, руб./чел.</t>
    </r>
  </si>
  <si>
    <t xml:space="preserve">НАИМЕНОВАНИЕ  ПОКАЗАТЕЛЕЙ            </t>
  </si>
  <si>
    <t>ЕДИНЫЙ  СЕЛЬСКОХОЗЯЙСТВЕННЫЙ НАЛОГ (контингент)</t>
  </si>
  <si>
    <t>ОТЧИСЛЕНИЯ ЕДИНОГО СЕЛЬСКОХОЗЯЙСТВЕННОГО НАЛОГА</t>
  </si>
  <si>
    <r>
      <t>ЗЕМЕЛЬНЫЙ НАЛОГ</t>
    </r>
    <r>
      <rPr>
        <sz val="9"/>
        <rFont val="Arial Cyr"/>
        <family val="2"/>
      </rPr>
      <t>(потенциал МО 100%)</t>
    </r>
  </si>
  <si>
    <r>
      <t>ГОСПОШЛИНА</t>
    </r>
    <r>
      <rPr>
        <sz val="10"/>
        <rFont val="Arial Cyr"/>
        <family val="2"/>
      </rPr>
      <t xml:space="preserve"> (потенциал МО 100%)</t>
    </r>
  </si>
  <si>
    <t>НАЛОГ НА ИМУЩЕСТВО ФИЗИЧЕСКИХ ЛИЦ, потенциал МО 100%)</t>
  </si>
  <si>
    <t>НАЛОГ НА ДОХОДЫ ФИЗИЧЕСКИХ ЛИЦ  (контингент)</t>
  </si>
  <si>
    <t>Распределение дотаций на выравнивание бюджетной обеспеченности поселений</t>
  </si>
  <si>
    <t>Распределение дотаций из областного фонда финансовой поддержки поселений (1 часть дотации на выравнивание)</t>
  </si>
  <si>
    <t>Распределение 2 части дотации на выравнивание бюджетной обеспеченности поселений</t>
  </si>
  <si>
    <t>х</t>
  </si>
  <si>
    <t xml:space="preserve">ИТОГО НАЛОГОВЫХ ДОХОДОВ </t>
  </si>
  <si>
    <t>Справочно: бюджетная обеспеченность после выравнивания</t>
  </si>
  <si>
    <t>Всего дотаций на выравнивание</t>
  </si>
  <si>
    <r>
      <t xml:space="preserve">РАСПРЕДЕЛЕНИЕ ДОТАЦИЙ НА ВЫРАВНИВАНИЕ БЮДЖЕТНОЙ ОБЕСПЕЧЕННОСТИ ПОСЕЛЕНИЙ НА </t>
    </r>
    <r>
      <rPr>
        <b/>
        <sz val="14"/>
        <rFont val="Arial Cyr"/>
        <family val="2"/>
      </rPr>
      <t xml:space="preserve">2012 </t>
    </r>
    <r>
      <rPr>
        <b/>
        <sz val="12"/>
        <rFont val="Arial Cyr"/>
        <family val="2"/>
      </rPr>
      <t xml:space="preserve">ГОД , рублей  </t>
    </r>
  </si>
  <si>
    <t>Численность населения на 01.01.2011</t>
  </si>
  <si>
    <t>район</t>
  </si>
  <si>
    <t>область</t>
  </si>
  <si>
    <t>Приложение 1</t>
  </si>
  <si>
    <t>к пояснительной записке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</si>
</sst>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0_ ;[Red]\-#,##0.00\ "/>
    <numFmt numFmtId="172" formatCode="0.0_ ;[Red]\-0.0\ "/>
    <numFmt numFmtId="173" formatCode="#,##0_ ;[Red]\-#,##0\ "/>
    <numFmt numFmtId="174" formatCode="#,##0.000_ ;[Red]\-#,##0.000\ "/>
    <numFmt numFmtId="175" formatCode="_-* #,##0.000_р_._-;\-* #,##0.000_р_._-;_-* &quot;-&quot;???_р_._-;_-@_-"/>
    <numFmt numFmtId="176" formatCode="mmmm/yyyy\ &quot;года&quot;"/>
    <numFmt numFmtId="177" formatCode="_-* #,##0.00_р_._-;\-* #,##0.00_р_._-;_-* &quot;-&quot;???_р_._-;_-@_-"/>
    <numFmt numFmtId="178" formatCode="_-* #,##0.0_р_._-;\-* #,##0.0_р_._-;_-* &quot;-&quot;???_р_._-;_-@_-"/>
    <numFmt numFmtId="179" formatCode="_-* #,##0_р_._-;\-* #,##0_р_._-;_-* &quot;-&quot;???_р_._-;_-@_-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_-* #,##0.0_р_._-;\-* #,##0.0_р_._-;_-* &quot;-&quot;?_р_._-;_-@_-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00000"/>
    <numFmt numFmtId="188" formatCode="0.00_ ;[Red]\-0.00\ "/>
    <numFmt numFmtId="189" formatCode="0_ ;[Red]\-0\ "/>
    <numFmt numFmtId="190" formatCode="#,##0_р_.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_(* #,##0_);_(* \(#,##0\);_(* &quot;-&quot;??_);_(@_)"/>
    <numFmt numFmtId="195" formatCode="#,##0.000"/>
    <numFmt numFmtId="196" formatCode="_-* #,##0.000_р_._-;\-* #,##0.000_р_._-;_-* &quot;-&quot;??_р_._-;_-@_-"/>
    <numFmt numFmtId="197" formatCode="_(* #,##0.00_);_(* \(#,##0.00\);_(* &quot;-&quot;??_);_(@_)"/>
    <numFmt numFmtId="198" formatCode="_-* #,##0.0000_р_._-;\-* #,##0.0000_р_._-;_-* &quot;-&quot;??_р_._-;_-@_-"/>
    <numFmt numFmtId="199" formatCode="0.0000000"/>
  </numFmts>
  <fonts count="6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7"/>
      <color indexed="8"/>
      <name val="Arial Cyr"/>
      <family val="2"/>
    </font>
    <font>
      <sz val="7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6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9"/>
      <name val="Arial Cyr"/>
      <family val="2"/>
    </font>
    <font>
      <sz val="11"/>
      <name val="Arial Cyr"/>
      <family val="2"/>
    </font>
    <font>
      <b/>
      <u val="single"/>
      <sz val="11"/>
      <name val="Arial Cyr"/>
      <family val="2"/>
    </font>
    <font>
      <sz val="9"/>
      <name val="Arial Cyr"/>
      <family val="0"/>
    </font>
    <font>
      <b/>
      <sz val="10"/>
      <color indexed="12"/>
      <name val="Arial Cyr"/>
      <family val="2"/>
    </font>
    <font>
      <b/>
      <sz val="11"/>
      <name val="Arial Cyr"/>
      <family val="2"/>
    </font>
    <font>
      <b/>
      <u val="single"/>
      <sz val="10"/>
      <color indexed="12"/>
      <name val="Arial Cyr"/>
      <family val="2"/>
    </font>
    <font>
      <b/>
      <sz val="9"/>
      <color indexed="17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i/>
      <sz val="9"/>
      <name val="Arial Cyr"/>
      <family val="2"/>
    </font>
    <font>
      <i/>
      <sz val="9"/>
      <color indexed="12"/>
      <name val="Arial Cyr"/>
      <family val="2"/>
    </font>
    <font>
      <b/>
      <sz val="9"/>
      <color indexed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" fontId="7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4" fontId="7" fillId="0" borderId="0" xfId="0" applyNumberFormat="1" applyFont="1" applyFill="1" applyAlignment="1" applyProtection="1">
      <alignment/>
      <protection locked="0"/>
    </xf>
    <xf numFmtId="1" fontId="8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1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1" fontId="12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1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7" fillId="34" borderId="17" xfId="0" applyNumberFormat="1" applyFont="1" applyFill="1" applyBorder="1" applyAlignment="1" applyProtection="1">
      <alignment vertical="center"/>
      <protection/>
    </xf>
    <xf numFmtId="3" fontId="19" fillId="0" borderId="18" xfId="0" applyNumberFormat="1" applyFont="1" applyBorder="1" applyAlignment="1" applyProtection="1">
      <alignment vertical="center"/>
      <protection/>
    </xf>
    <xf numFmtId="3" fontId="19" fillId="0" borderId="17" xfId="0" applyNumberFormat="1" applyFont="1" applyBorder="1" applyAlignment="1" applyProtection="1">
      <alignment vertical="center"/>
      <protection/>
    </xf>
    <xf numFmtId="49" fontId="18" fillId="0" borderId="19" xfId="0" applyNumberFormat="1" applyFont="1" applyFill="1" applyBorder="1" applyAlignment="1" applyProtection="1">
      <alignment horizontal="left" vertical="center" wrapText="1"/>
      <protection locked="0"/>
    </xf>
    <xf numFmtId="9" fontId="20" fillId="0" borderId="19" xfId="57" applyFont="1" applyFill="1" applyBorder="1" applyAlignment="1" applyProtection="1">
      <alignment horizontal="center" vertical="center" wrapText="1"/>
      <protection locked="0"/>
    </xf>
    <xf numFmtId="9" fontId="20" fillId="0" borderId="20" xfId="57" applyFont="1" applyFill="1" applyBorder="1" applyAlignment="1" applyProtection="1">
      <alignment horizontal="center" vertical="center" wrapText="1"/>
      <protection locked="0"/>
    </xf>
    <xf numFmtId="9" fontId="20" fillId="0" borderId="21" xfId="57" applyFont="1" applyFill="1" applyBorder="1" applyAlignment="1" applyProtection="1">
      <alignment horizontal="center" vertical="center" wrapText="1"/>
      <protection locked="0"/>
    </xf>
    <xf numFmtId="9" fontId="20" fillId="34" borderId="20" xfId="57" applyFont="1" applyFill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Border="1" applyAlignment="1" applyProtection="1">
      <alignment vertical="center"/>
      <protection/>
    </xf>
    <xf numFmtId="3" fontId="19" fillId="0" borderId="23" xfId="0" applyNumberFormat="1" applyFont="1" applyBorder="1" applyAlignment="1" applyProtection="1">
      <alignment vertical="center"/>
      <protection/>
    </xf>
    <xf numFmtId="49" fontId="15" fillId="35" borderId="24" xfId="0" applyNumberFormat="1" applyFont="1" applyFill="1" applyBorder="1" applyAlignment="1" applyProtection="1">
      <alignment horizontal="left" vertical="center" wrapText="1"/>
      <protection locked="0"/>
    </xf>
    <xf numFmtId="3" fontId="16" fillId="35" borderId="25" xfId="0" applyNumberFormat="1" applyFont="1" applyFill="1" applyBorder="1" applyAlignment="1" applyProtection="1">
      <alignment horizontal="right" vertical="center" wrapText="1"/>
      <protection locked="0"/>
    </xf>
    <xf numFmtId="3" fontId="17" fillId="34" borderId="26" xfId="0" applyNumberFormat="1" applyFont="1" applyFill="1" applyBorder="1" applyAlignment="1" applyProtection="1">
      <alignment vertical="center"/>
      <protection/>
    </xf>
    <xf numFmtId="3" fontId="16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7" fillId="34" borderId="28" xfId="0" applyNumberFormat="1" applyFont="1" applyFill="1" applyBorder="1" applyAlignment="1" applyProtection="1">
      <alignment vertical="center"/>
      <protection/>
    </xf>
    <xf numFmtId="3" fontId="21" fillId="0" borderId="29" xfId="0" applyNumberFormat="1" applyFont="1" applyBorder="1" applyAlignment="1" applyProtection="1">
      <alignment vertical="center"/>
      <protection/>
    </xf>
    <xf numFmtId="3" fontId="21" fillId="0" borderId="20" xfId="0" applyNumberFormat="1" applyFont="1" applyBorder="1" applyAlignment="1" applyProtection="1">
      <alignment vertical="center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9" fontId="20" fillId="0" borderId="30" xfId="57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Border="1" applyAlignment="1" applyProtection="1">
      <alignment vertical="center"/>
      <protection/>
    </xf>
    <xf numFmtId="3" fontId="19" fillId="0" borderId="20" xfId="0" applyNumberFormat="1" applyFont="1" applyBorder="1" applyAlignment="1" applyProtection="1">
      <alignment vertical="center"/>
      <protection/>
    </xf>
    <xf numFmtId="49" fontId="15" fillId="35" borderId="30" xfId="0" applyNumberFormat="1" applyFont="1" applyFill="1" applyBorder="1" applyAlignment="1" applyProtection="1">
      <alignment horizontal="left" vertical="center" wrapText="1"/>
      <protection locked="0"/>
    </xf>
    <xf numFmtId="1" fontId="1" fillId="34" borderId="30" xfId="0" applyNumberFormat="1" applyFont="1" applyFill="1" applyBorder="1" applyAlignment="1" applyProtection="1">
      <alignment horizontal="left" vertical="center" wrapText="1"/>
      <protection locked="0"/>
    </xf>
    <xf numFmtId="3" fontId="20" fillId="34" borderId="27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28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23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57" applyNumberFormat="1" applyFont="1" applyFill="1" applyBorder="1" applyAlignment="1" applyProtection="1">
      <alignment horizontal="right" vertical="center"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3" fontId="26" fillId="0" borderId="0" xfId="0" applyNumberFormat="1" applyFont="1" applyFill="1" applyBorder="1" applyAlignment="1" applyProtection="1">
      <alignment horizontal="right" vertical="center"/>
      <protection/>
    </xf>
    <xf numFmtId="1" fontId="27" fillId="0" borderId="0" xfId="0" applyNumberFormat="1" applyFont="1" applyBorder="1" applyAlignment="1" applyProtection="1">
      <alignment vertical="center"/>
      <protection/>
    </xf>
    <xf numFmtId="1" fontId="7" fillId="0" borderId="0" xfId="0" applyNumberFormat="1" applyFont="1" applyBorder="1" applyAlignment="1" applyProtection="1">
      <alignment vertical="center"/>
      <protection/>
    </xf>
    <xf numFmtId="1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31" xfId="57" applyNumberFormat="1" applyFont="1" applyFill="1" applyBorder="1" applyAlignment="1" applyProtection="1">
      <alignment horizontal="right" vertical="center"/>
      <protection/>
    </xf>
    <xf numFmtId="3" fontId="25" fillId="0" borderId="30" xfId="57" applyNumberFormat="1" applyFont="1" applyFill="1" applyBorder="1" applyAlignment="1" applyProtection="1">
      <alignment horizontal="right" vertical="center"/>
      <protection/>
    </xf>
    <xf numFmtId="195" fontId="15" fillId="0" borderId="31" xfId="57" applyNumberFormat="1" applyFont="1" applyFill="1" applyBorder="1" applyAlignment="1" applyProtection="1">
      <alignment horizontal="right" vertical="center"/>
      <protection/>
    </xf>
    <xf numFmtId="195" fontId="15" fillId="0" borderId="30" xfId="57" applyNumberFormat="1" applyFont="1" applyFill="1" applyBorder="1" applyAlignment="1" applyProtection="1">
      <alignment horizontal="right" vertical="center"/>
      <protection/>
    </xf>
    <xf numFmtId="0" fontId="0" fillId="0" borderId="30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10" fontId="1" fillId="0" borderId="30" xfId="57" applyNumberFormat="1" applyFont="1" applyFill="1" applyBorder="1" applyAlignment="1">
      <alignment horizontal="center" vertical="center"/>
    </xf>
    <xf numFmtId="10" fontId="20" fillId="0" borderId="28" xfId="5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92" fontId="0" fillId="0" borderId="0" xfId="60" applyNumberFormat="1" applyFont="1" applyFill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vertical="center"/>
    </xf>
    <xf numFmtId="0" fontId="0" fillId="0" borderId="30" xfId="0" applyFont="1" applyBorder="1" applyAlignment="1">
      <alignment horizontal="left" vertical="center" wrapText="1"/>
    </xf>
    <xf numFmtId="0" fontId="20" fillId="33" borderId="30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9" fontId="20" fillId="0" borderId="28" xfId="57" applyFont="1" applyFill="1" applyBorder="1" applyAlignment="1" applyProtection="1">
      <alignment horizontal="center" vertical="center" wrapText="1"/>
      <protection locked="0"/>
    </xf>
    <xf numFmtId="3" fontId="19" fillId="0" borderId="32" xfId="0" applyNumberFormat="1" applyFont="1" applyBorder="1" applyAlignment="1" applyProtection="1">
      <alignment vertical="center"/>
      <protection/>
    </xf>
    <xf numFmtId="3" fontId="21" fillId="0" borderId="33" xfId="0" applyNumberFormat="1" applyFont="1" applyBorder="1" applyAlignment="1" applyProtection="1">
      <alignment vertical="center"/>
      <protection/>
    </xf>
    <xf numFmtId="1" fontId="14" fillId="0" borderId="34" xfId="0" applyNumberFormat="1" applyFont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16" fillId="35" borderId="24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6" xfId="0" applyNumberFormat="1" applyFont="1" applyFill="1" applyBorder="1" applyAlignment="1" applyProtection="1">
      <alignment horizontal="right" vertical="center" wrapText="1"/>
      <protection locked="0"/>
    </xf>
    <xf numFmtId="3" fontId="16" fillId="35" borderId="30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3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1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20" fillId="34" borderId="30" xfId="0" applyNumberFormat="1" applyFont="1" applyFill="1" applyBorder="1" applyAlignment="1" applyProtection="1">
      <alignment horizontal="right" vertical="center" wrapText="1"/>
      <protection locked="0"/>
    </xf>
    <xf numFmtId="3" fontId="20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0" xfId="57" applyNumberFormat="1" applyFont="1" applyFill="1" applyBorder="1" applyAlignment="1" applyProtection="1">
      <alignment horizontal="right" vertical="center"/>
      <protection/>
    </xf>
    <xf numFmtId="3" fontId="2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0" xfId="57" applyNumberFormat="1" applyFont="1" applyFill="1" applyBorder="1" applyAlignment="1" applyProtection="1">
      <alignment horizontal="right" vertical="center"/>
      <protection/>
    </xf>
    <xf numFmtId="3" fontId="16" fillId="33" borderId="28" xfId="57" applyNumberFormat="1" applyFont="1" applyFill="1" applyBorder="1" applyAlignment="1" applyProtection="1">
      <alignment horizontal="right" vertical="center"/>
      <protection/>
    </xf>
    <xf numFmtId="195" fontId="0" fillId="0" borderId="30" xfId="57" applyNumberFormat="1" applyFont="1" applyFill="1" applyBorder="1" applyAlignment="1" applyProtection="1">
      <alignment horizontal="right" vertical="center"/>
      <protection/>
    </xf>
    <xf numFmtId="195" fontId="16" fillId="33" borderId="28" xfId="57" applyNumberFormat="1" applyFont="1" applyFill="1" applyBorder="1" applyAlignment="1" applyProtection="1">
      <alignment horizontal="right" vertical="center"/>
      <protection/>
    </xf>
    <xf numFmtId="168" fontId="0" fillId="0" borderId="30" xfId="0" applyNumberFormat="1" applyFont="1" applyBorder="1" applyAlignment="1">
      <alignment horizontal="right" vertical="center"/>
    </xf>
    <xf numFmtId="168" fontId="16" fillId="33" borderId="28" xfId="0" applyNumberFormat="1" applyFont="1" applyFill="1" applyBorder="1" applyAlignment="1">
      <alignment horizontal="right" vertical="center"/>
    </xf>
    <xf numFmtId="168" fontId="1" fillId="0" borderId="30" xfId="0" applyNumberFormat="1" applyFont="1" applyFill="1" applyBorder="1" applyAlignment="1">
      <alignment horizontal="right" vertical="center"/>
    </xf>
    <xf numFmtId="168" fontId="20" fillId="33" borderId="28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 wrapText="1"/>
    </xf>
    <xf numFmtId="168" fontId="1" fillId="0" borderId="30" xfId="0" applyNumberFormat="1" applyFont="1" applyFill="1" applyBorder="1" applyAlignment="1">
      <alignment horizontal="right" vertical="center" wrapText="1"/>
    </xf>
    <xf numFmtId="179" fontId="0" fillId="0" borderId="30" xfId="0" applyNumberFormat="1" applyFont="1" applyBorder="1" applyAlignment="1">
      <alignment horizontal="right" vertical="center"/>
    </xf>
    <xf numFmtId="192" fontId="20" fillId="33" borderId="37" xfId="60" applyNumberFormat="1" applyFont="1" applyFill="1" applyBorder="1" applyAlignment="1">
      <alignment horizontal="right" vertical="center" wrapText="1"/>
    </xf>
    <xf numFmtId="192" fontId="20" fillId="33" borderId="28" xfId="60" applyNumberFormat="1" applyFont="1" applyFill="1" applyBorder="1" applyAlignment="1">
      <alignment horizontal="right" vertical="center" wrapText="1"/>
    </xf>
    <xf numFmtId="49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0" xfId="0" applyNumberFormat="1" applyFont="1" applyFill="1" applyBorder="1" applyAlignment="1" applyProtection="1">
      <alignment horizontal="left" vertical="center" wrapText="1"/>
      <protection locked="0"/>
    </xf>
    <xf numFmtId="179" fontId="0" fillId="0" borderId="0" xfId="0" applyNumberFormat="1" applyAlignment="1">
      <alignment/>
    </xf>
    <xf numFmtId="179" fontId="20" fillId="33" borderId="30" xfId="0" applyNumberFormat="1" applyFont="1" applyFill="1" applyBorder="1" applyAlignment="1">
      <alignment horizontal="right" vertical="center"/>
    </xf>
    <xf numFmtId="3" fontId="18" fillId="0" borderId="30" xfId="0" applyNumberFormat="1" applyFont="1" applyFill="1" applyBorder="1" applyAlignment="1" applyProtection="1">
      <alignment horizontal="right" vertical="center" wrapText="1"/>
      <protection locked="0"/>
    </xf>
    <xf numFmtId="196" fontId="29" fillId="33" borderId="28" xfId="60" applyNumberFormat="1" applyFont="1" applyFill="1" applyBorder="1" applyAlignment="1">
      <alignment vertical="center"/>
    </xf>
    <xf numFmtId="0" fontId="20" fillId="33" borderId="0" xfId="0" applyFont="1" applyFill="1" applyBorder="1" applyAlignment="1">
      <alignment horizontal="left" vertical="center" wrapText="1"/>
    </xf>
    <xf numFmtId="179" fontId="20" fillId="33" borderId="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0" fillId="33" borderId="38" xfId="0" applyNumberFormat="1" applyFont="1" applyFill="1" applyBorder="1" applyAlignment="1">
      <alignment horizontal="right" vertical="center"/>
    </xf>
    <xf numFmtId="192" fontId="20" fillId="33" borderId="39" xfId="6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vertical="center" wrapText="1"/>
    </xf>
    <xf numFmtId="168" fontId="0" fillId="0" borderId="30" xfId="0" applyNumberFormat="1" applyBorder="1" applyAlignment="1">
      <alignment/>
    </xf>
    <xf numFmtId="0" fontId="0" fillId="0" borderId="0" xfId="0" applyAlignment="1">
      <alignment horizontal="right"/>
    </xf>
    <xf numFmtId="0" fontId="2" fillId="34" borderId="40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D2F~1.KAD\LOCALS~1\Temp\7zOFD.tmp\&#1056;&#1072;&#1089;&#1095;&#1077;&#1090;%20&#1048;&#1041;&#1056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.оценки"/>
      <sheetName val="Экспертные оценки"/>
      <sheetName val="исходные данные"/>
      <sheetName val="сводный ИБР"/>
      <sheetName val="ИБР МСУ"/>
      <sheetName val="ИБР дорог"/>
      <sheetName val="ИБР благ"/>
      <sheetName val="ИБР культура"/>
      <sheetName val="ИБР прочие"/>
    </sheetNames>
    <sheetDataSet>
      <sheetData sheetId="3">
        <row r="7">
          <cell r="H7">
            <v>1.0690374759594317</v>
          </cell>
        </row>
        <row r="8">
          <cell r="H8">
            <v>1.0937457205800358</v>
          </cell>
        </row>
        <row r="9">
          <cell r="H9">
            <v>0.8670324476487097</v>
          </cell>
        </row>
        <row r="10">
          <cell r="H10">
            <v>0.9197175875346504</v>
          </cell>
        </row>
        <row r="11">
          <cell r="H11">
            <v>0.8748137469305294</v>
          </cell>
        </row>
        <row r="12">
          <cell r="H12">
            <v>0.8581405051036468</v>
          </cell>
        </row>
        <row r="13">
          <cell r="H13">
            <v>0.8238885245595682</v>
          </cell>
        </row>
        <row r="14">
          <cell r="H14">
            <v>0.9300061696176388</v>
          </cell>
        </row>
        <row r="15">
          <cell r="H15">
            <v>1.0023655873378943</v>
          </cell>
        </row>
        <row r="16">
          <cell r="H16">
            <v>0.9238588886953111</v>
          </cell>
        </row>
        <row r="17">
          <cell r="H17">
            <v>0.8489064471839532</v>
          </cell>
        </row>
        <row r="18">
          <cell r="H18">
            <v>0.8176922376071598</v>
          </cell>
        </row>
        <row r="19">
          <cell r="H19">
            <v>0.8589240674060262</v>
          </cell>
        </row>
        <row r="20">
          <cell r="H20">
            <v>0.8650068308318862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"/>
  <sheetViews>
    <sheetView tabSelected="1"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" sqref="P1"/>
    </sheetView>
  </sheetViews>
  <sheetFormatPr defaultColWidth="9.00390625" defaultRowHeight="12.75"/>
  <cols>
    <col min="1" max="1" width="38.25390625" style="0" customWidth="1"/>
    <col min="2" max="2" width="11.375" style="0" bestFit="1" customWidth="1"/>
    <col min="3" max="3" width="15.125" style="0" bestFit="1" customWidth="1"/>
    <col min="4" max="5" width="13.25390625" style="0" bestFit="1" customWidth="1"/>
    <col min="6" max="6" width="12.875" style="0" customWidth="1"/>
    <col min="7" max="7" width="13.25390625" style="0" bestFit="1" customWidth="1"/>
    <col min="8" max="11" width="11.75390625" style="0" bestFit="1" customWidth="1"/>
    <col min="12" max="12" width="11.25390625" style="0" bestFit="1" customWidth="1"/>
    <col min="13" max="13" width="13.75390625" style="0" bestFit="1" customWidth="1"/>
    <col min="14" max="14" width="12.625" style="0" bestFit="1" customWidth="1"/>
    <col min="15" max="15" width="11.25390625" style="0" bestFit="1" customWidth="1"/>
    <col min="16" max="16" width="14.875" style="0" bestFit="1" customWidth="1"/>
    <col min="17" max="17" width="11.75390625" style="0" hidden="1" customWidth="1"/>
    <col min="18" max="20" width="11.25390625" style="0" hidden="1" customWidth="1"/>
    <col min="21" max="21" width="0.12890625" style="0" customWidth="1"/>
    <col min="22" max="22" width="12.125" style="0" customWidth="1"/>
    <col min="23" max="23" width="8.375" style="0" customWidth="1"/>
  </cols>
  <sheetData>
    <row r="1" ht="12.75">
      <c r="P1" s="116" t="s">
        <v>45</v>
      </c>
    </row>
    <row r="2" ht="12.75">
      <c r="P2" s="116" t="s">
        <v>46</v>
      </c>
    </row>
    <row r="3" ht="12.75">
      <c r="P3" s="116"/>
    </row>
    <row r="4" spans="1:23" ht="18.75" thickBot="1">
      <c r="A4" s="2" t="s">
        <v>41</v>
      </c>
      <c r="B4" s="3"/>
      <c r="C4" s="4"/>
      <c r="D4" s="3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5"/>
      <c r="Q4" s="6"/>
      <c r="R4" s="7"/>
      <c r="S4" s="7"/>
      <c r="T4" s="7"/>
      <c r="U4" s="7"/>
      <c r="V4" s="7"/>
      <c r="W4" s="7"/>
    </row>
    <row r="5" spans="1:27" ht="33.75" customHeight="1" thickBot="1">
      <c r="A5" s="75" t="s">
        <v>27</v>
      </c>
      <c r="B5" s="8" t="s">
        <v>0</v>
      </c>
      <c r="C5" s="8" t="s">
        <v>1</v>
      </c>
      <c r="D5" s="8" t="s">
        <v>2</v>
      </c>
      <c r="E5" s="8" t="s">
        <v>3</v>
      </c>
      <c r="F5" s="111" t="s">
        <v>4</v>
      </c>
      <c r="G5" s="8" t="s">
        <v>5</v>
      </c>
      <c r="H5" s="8" t="s">
        <v>6</v>
      </c>
      <c r="I5" s="8" t="s">
        <v>7</v>
      </c>
      <c r="J5" s="8" t="s">
        <v>22</v>
      </c>
      <c r="K5" s="8" t="s">
        <v>25</v>
      </c>
      <c r="L5" s="8" t="s">
        <v>8</v>
      </c>
      <c r="M5" s="8" t="s">
        <v>9</v>
      </c>
      <c r="N5" s="8" t="s">
        <v>10</v>
      </c>
      <c r="O5" s="8" t="s">
        <v>11</v>
      </c>
      <c r="P5" s="9" t="s">
        <v>12</v>
      </c>
      <c r="Q5" s="10" t="s">
        <v>13</v>
      </c>
      <c r="R5" s="11" t="s">
        <v>14</v>
      </c>
      <c r="S5" s="12" t="s">
        <v>15</v>
      </c>
      <c r="T5" s="13" t="s">
        <v>16</v>
      </c>
      <c r="U5" s="14"/>
      <c r="V5" s="14"/>
      <c r="W5" s="14"/>
      <c r="X5" s="15"/>
      <c r="Y5" s="15"/>
      <c r="Z5" s="15"/>
      <c r="AA5" s="15"/>
    </row>
    <row r="6" spans="1:27" ht="24">
      <c r="A6" s="16" t="s">
        <v>33</v>
      </c>
      <c r="B6" s="76">
        <v>62678069</v>
      </c>
      <c r="C6" s="76">
        <v>17152471</v>
      </c>
      <c r="D6" s="76">
        <v>2857955</v>
      </c>
      <c r="E6" s="76">
        <v>1212065</v>
      </c>
      <c r="F6" s="76">
        <v>1595447</v>
      </c>
      <c r="G6" s="76">
        <v>1330329</v>
      </c>
      <c r="H6" s="76">
        <v>2220273</v>
      </c>
      <c r="I6" s="76">
        <v>1004340</v>
      </c>
      <c r="J6" s="76">
        <v>701836</v>
      </c>
      <c r="K6" s="76">
        <v>1362048</v>
      </c>
      <c r="L6" s="76">
        <v>7192488</v>
      </c>
      <c r="M6" s="76">
        <v>9833725</v>
      </c>
      <c r="N6" s="76">
        <v>10642325</v>
      </c>
      <c r="O6" s="76">
        <v>3011629</v>
      </c>
      <c r="P6" s="77">
        <f>SUM(B6:O6)</f>
        <v>122795000</v>
      </c>
      <c r="Q6" s="17">
        <v>0</v>
      </c>
      <c r="R6" s="18">
        <f>P6+Q6</f>
        <v>122795000</v>
      </c>
      <c r="S6" s="19">
        <v>3731680</v>
      </c>
      <c r="T6" s="20">
        <f>R6-S6</f>
        <v>119063320</v>
      </c>
      <c r="U6" s="14"/>
      <c r="V6" s="14"/>
      <c r="W6" s="14"/>
      <c r="X6" s="15"/>
      <c r="Y6" s="15"/>
      <c r="Z6" s="15"/>
      <c r="AA6" s="15"/>
    </row>
    <row r="7" spans="1:27" ht="15">
      <c r="A7" s="21" t="s">
        <v>17</v>
      </c>
      <c r="B7" s="22">
        <v>0.1</v>
      </c>
      <c r="C7" s="22">
        <v>0.1</v>
      </c>
      <c r="D7" s="22">
        <v>0.1</v>
      </c>
      <c r="E7" s="22">
        <v>0.1</v>
      </c>
      <c r="F7" s="22">
        <v>0.1</v>
      </c>
      <c r="G7" s="22">
        <v>0.1</v>
      </c>
      <c r="H7" s="22">
        <v>0.1</v>
      </c>
      <c r="I7" s="22">
        <v>0.1</v>
      </c>
      <c r="J7" s="22">
        <v>0.1</v>
      </c>
      <c r="K7" s="22">
        <v>0.1</v>
      </c>
      <c r="L7" s="22">
        <v>0.1</v>
      </c>
      <c r="M7" s="22">
        <v>0.1</v>
      </c>
      <c r="N7" s="22">
        <v>0.1</v>
      </c>
      <c r="O7" s="22">
        <v>0.1</v>
      </c>
      <c r="P7" s="23" t="s">
        <v>37</v>
      </c>
      <c r="Q7" s="24" t="e">
        <f>R7-P7</f>
        <v>#VALUE!</v>
      </c>
      <c r="R7" s="25">
        <v>1</v>
      </c>
      <c r="S7" s="26"/>
      <c r="T7" s="27"/>
      <c r="U7" s="14"/>
      <c r="V7" s="14"/>
      <c r="W7" s="14"/>
      <c r="X7" s="15"/>
      <c r="Y7" s="15"/>
      <c r="Z7" s="15"/>
      <c r="AA7" s="15"/>
    </row>
    <row r="8" spans="1:27" ht="24">
      <c r="A8" s="28" t="s">
        <v>24</v>
      </c>
      <c r="B8" s="78">
        <f>ROUND(B6*B7,0)-3</f>
        <v>6267804</v>
      </c>
      <c r="C8" s="78">
        <f aca="true" t="shared" si="0" ref="C8:O8">ROUND(C6*C7,0)</f>
        <v>1715247</v>
      </c>
      <c r="D8" s="78">
        <f t="shared" si="0"/>
        <v>285796</v>
      </c>
      <c r="E8" s="78">
        <f t="shared" si="0"/>
        <v>121207</v>
      </c>
      <c r="F8" s="78">
        <f t="shared" si="0"/>
        <v>159545</v>
      </c>
      <c r="G8" s="78">
        <f t="shared" si="0"/>
        <v>133033</v>
      </c>
      <c r="H8" s="78">
        <f t="shared" si="0"/>
        <v>222027</v>
      </c>
      <c r="I8" s="78">
        <f t="shared" si="0"/>
        <v>100434</v>
      </c>
      <c r="J8" s="78">
        <f t="shared" si="0"/>
        <v>70184</v>
      </c>
      <c r="K8" s="78">
        <f t="shared" si="0"/>
        <v>136205</v>
      </c>
      <c r="L8" s="78">
        <f t="shared" si="0"/>
        <v>719249</v>
      </c>
      <c r="M8" s="78">
        <f>ROUND(M6*M7,0)</f>
        <v>983373</v>
      </c>
      <c r="N8" s="78">
        <f t="shared" si="0"/>
        <v>1064233</v>
      </c>
      <c r="O8" s="78">
        <f t="shared" si="0"/>
        <v>301163</v>
      </c>
      <c r="P8" s="79">
        <f>SUM(B8:O8)</f>
        <v>12279500</v>
      </c>
      <c r="Q8" s="29">
        <f>R8-P8</f>
        <v>110515500</v>
      </c>
      <c r="R8" s="30">
        <f>R6</f>
        <v>122795000</v>
      </c>
      <c r="S8" s="26"/>
      <c r="T8" s="72"/>
      <c r="U8" s="74"/>
      <c r="V8" s="14"/>
      <c r="W8" s="14"/>
      <c r="X8" s="15"/>
      <c r="Y8" s="15"/>
      <c r="Z8" s="15"/>
      <c r="AA8" s="15"/>
    </row>
    <row r="9" spans="1:27" ht="24">
      <c r="A9" s="35" t="s">
        <v>28</v>
      </c>
      <c r="B9" s="82">
        <v>29351</v>
      </c>
      <c r="C9" s="82"/>
      <c r="D9" s="82"/>
      <c r="E9" s="82"/>
      <c r="F9" s="82"/>
      <c r="G9" s="82"/>
      <c r="H9" s="82"/>
      <c r="I9" s="82"/>
      <c r="J9" s="82"/>
      <c r="K9" s="82"/>
      <c r="L9" s="82">
        <v>182558</v>
      </c>
      <c r="M9" s="82">
        <v>2379925</v>
      </c>
      <c r="N9" s="82">
        <v>3221389</v>
      </c>
      <c r="O9" s="83">
        <v>474819</v>
      </c>
      <c r="P9" s="84">
        <f>SUM(B9:O9)</f>
        <v>6288042</v>
      </c>
      <c r="Q9" s="31">
        <v>0</v>
      </c>
      <c r="R9" s="32">
        <f>P9+Q9</f>
        <v>6288042</v>
      </c>
      <c r="S9" s="33"/>
      <c r="T9" s="34"/>
      <c r="U9" s="14"/>
      <c r="V9" s="14"/>
      <c r="W9" s="14"/>
      <c r="X9" s="15"/>
      <c r="Y9" s="15"/>
      <c r="Z9" s="15"/>
      <c r="AA9" s="15"/>
    </row>
    <row r="10" spans="1:27" ht="15">
      <c r="A10" s="36" t="s">
        <v>17</v>
      </c>
      <c r="B10" s="37">
        <v>0.35</v>
      </c>
      <c r="C10" s="37">
        <v>0.35</v>
      </c>
      <c r="D10" s="37">
        <v>0.35</v>
      </c>
      <c r="E10" s="37">
        <v>0.35</v>
      </c>
      <c r="F10" s="37">
        <v>0.35</v>
      </c>
      <c r="G10" s="37">
        <v>0.35</v>
      </c>
      <c r="H10" s="37">
        <v>0.35</v>
      </c>
      <c r="I10" s="37">
        <v>0.35</v>
      </c>
      <c r="J10" s="37">
        <v>0.35</v>
      </c>
      <c r="K10" s="37">
        <v>0.35</v>
      </c>
      <c r="L10" s="37">
        <v>0.35</v>
      </c>
      <c r="M10" s="37">
        <v>0.35</v>
      </c>
      <c r="N10" s="37">
        <v>0.35</v>
      </c>
      <c r="O10" s="37">
        <v>0.35</v>
      </c>
      <c r="P10" s="71" t="s">
        <v>37</v>
      </c>
      <c r="Q10" s="31">
        <v>519443</v>
      </c>
      <c r="R10" s="32" t="e">
        <f>P10+Q10</f>
        <v>#VALUE!</v>
      </c>
      <c r="S10" s="38">
        <v>30297</v>
      </c>
      <c r="T10" s="39" t="e">
        <f>R10-S10</f>
        <v>#VALUE!</v>
      </c>
      <c r="U10" s="14"/>
      <c r="V10" s="14"/>
      <c r="W10" s="14"/>
      <c r="X10" s="15"/>
      <c r="Y10" s="15"/>
      <c r="Z10" s="15"/>
      <c r="AA10" s="15"/>
    </row>
    <row r="11" spans="1:27" ht="24">
      <c r="A11" s="40" t="s">
        <v>29</v>
      </c>
      <c r="B11" s="80">
        <f>ROUND(B9*B10,0)</f>
        <v>10273</v>
      </c>
      <c r="C11" s="80">
        <f aca="true" t="shared" si="1" ref="C11:O11">ROUND(C9*C10,0)</f>
        <v>0</v>
      </c>
      <c r="D11" s="80">
        <f t="shared" si="1"/>
        <v>0</v>
      </c>
      <c r="E11" s="80">
        <f t="shared" si="1"/>
        <v>0</v>
      </c>
      <c r="F11" s="80">
        <f t="shared" si="1"/>
        <v>0</v>
      </c>
      <c r="G11" s="80">
        <f t="shared" si="1"/>
        <v>0</v>
      </c>
      <c r="H11" s="80">
        <f t="shared" si="1"/>
        <v>0</v>
      </c>
      <c r="I11" s="80">
        <f t="shared" si="1"/>
        <v>0</v>
      </c>
      <c r="J11" s="80">
        <f t="shared" si="1"/>
        <v>0</v>
      </c>
      <c r="K11" s="80">
        <f t="shared" si="1"/>
        <v>0</v>
      </c>
      <c r="L11" s="80">
        <f>ROUND(L9*L10,0)</f>
        <v>63895</v>
      </c>
      <c r="M11" s="80">
        <f t="shared" si="1"/>
        <v>832974</v>
      </c>
      <c r="N11" s="80">
        <f t="shared" si="1"/>
        <v>1127486</v>
      </c>
      <c r="O11" s="80">
        <f t="shared" si="1"/>
        <v>166187</v>
      </c>
      <c r="P11" s="84">
        <f aca="true" t="shared" si="2" ref="P11:P16">SUM(B11:O11)</f>
        <v>2200815</v>
      </c>
      <c r="Q11" s="31"/>
      <c r="R11" s="32"/>
      <c r="S11" s="38"/>
      <c r="T11" s="39"/>
      <c r="U11" s="14"/>
      <c r="V11" s="14"/>
      <c r="W11" s="14"/>
      <c r="X11" s="15"/>
      <c r="Y11" s="15"/>
      <c r="Z11" s="15"/>
      <c r="AA11" s="15"/>
    </row>
    <row r="12" spans="1:27" ht="25.5">
      <c r="A12" s="102" t="s">
        <v>32</v>
      </c>
      <c r="B12" s="82">
        <v>298028</v>
      </c>
      <c r="C12" s="82">
        <v>140297</v>
      </c>
      <c r="D12" s="82">
        <v>48056</v>
      </c>
      <c r="E12" s="82">
        <v>20912</v>
      </c>
      <c r="F12" s="82">
        <v>27392</v>
      </c>
      <c r="G12" s="82">
        <v>33217</v>
      </c>
      <c r="H12" s="82">
        <v>41470</v>
      </c>
      <c r="I12" s="82">
        <v>17694</v>
      </c>
      <c r="J12" s="82">
        <v>15543</v>
      </c>
      <c r="K12" s="82">
        <v>23077</v>
      </c>
      <c r="L12" s="82">
        <v>47856</v>
      </c>
      <c r="M12" s="82">
        <v>49394</v>
      </c>
      <c r="N12" s="82">
        <v>37454</v>
      </c>
      <c r="O12" s="83">
        <v>16850</v>
      </c>
      <c r="P12" s="81">
        <f t="shared" si="2"/>
        <v>817240</v>
      </c>
      <c r="Q12" s="31"/>
      <c r="R12" s="32">
        <f>P12+Q12</f>
        <v>817240</v>
      </c>
      <c r="S12" s="33"/>
      <c r="T12" s="73"/>
      <c r="U12" s="74"/>
      <c r="V12" s="14"/>
      <c r="W12" s="14"/>
      <c r="X12" s="15"/>
      <c r="Y12" s="15"/>
      <c r="Z12" s="15"/>
      <c r="AA12" s="15"/>
    </row>
    <row r="13" spans="1:27" ht="15">
      <c r="A13" s="103" t="s">
        <v>30</v>
      </c>
      <c r="B13" s="82">
        <v>515000</v>
      </c>
      <c r="C13" s="82">
        <v>72000</v>
      </c>
      <c r="D13" s="82">
        <v>94000</v>
      </c>
      <c r="E13" s="82">
        <v>15000</v>
      </c>
      <c r="F13" s="82">
        <v>100000</v>
      </c>
      <c r="G13" s="82">
        <v>27000</v>
      </c>
      <c r="H13" s="82">
        <v>18000</v>
      </c>
      <c r="I13" s="82">
        <v>6000</v>
      </c>
      <c r="J13" s="82">
        <v>1000</v>
      </c>
      <c r="K13" s="82">
        <v>30000</v>
      </c>
      <c r="L13" s="82">
        <v>75000</v>
      </c>
      <c r="M13" s="82">
        <v>55000</v>
      </c>
      <c r="N13" s="82">
        <v>29000</v>
      </c>
      <c r="O13" s="83">
        <v>22000</v>
      </c>
      <c r="P13" s="84">
        <f t="shared" si="2"/>
        <v>1059000</v>
      </c>
      <c r="Q13" s="31">
        <v>0</v>
      </c>
      <c r="R13" s="32">
        <f>P13+Q13</f>
        <v>1059000</v>
      </c>
      <c r="S13" s="38">
        <v>168999</v>
      </c>
      <c r="T13" s="39">
        <f>R13-S13</f>
        <v>890001</v>
      </c>
      <c r="U13" s="14"/>
      <c r="V13" s="14"/>
      <c r="W13" s="14"/>
      <c r="X13" s="15"/>
      <c r="Y13" s="15"/>
      <c r="Z13" s="15"/>
      <c r="AA13" s="15"/>
    </row>
    <row r="14" spans="1:27" ht="15">
      <c r="A14" s="104" t="s">
        <v>31</v>
      </c>
      <c r="B14" s="107"/>
      <c r="C14" s="107">
        <v>84300</v>
      </c>
      <c r="D14" s="107">
        <v>97665</v>
      </c>
      <c r="E14" s="107">
        <v>5200</v>
      </c>
      <c r="F14" s="107">
        <v>6000</v>
      </c>
      <c r="G14" s="107">
        <v>13000</v>
      </c>
      <c r="H14" s="107">
        <v>18000</v>
      </c>
      <c r="I14" s="107">
        <v>2000</v>
      </c>
      <c r="J14" s="107">
        <v>3500</v>
      </c>
      <c r="K14" s="107">
        <v>20000</v>
      </c>
      <c r="L14" s="107">
        <v>15500</v>
      </c>
      <c r="M14" s="107">
        <v>44500</v>
      </c>
      <c r="N14" s="107">
        <v>25000</v>
      </c>
      <c r="O14" s="107">
        <v>6000</v>
      </c>
      <c r="P14" s="81">
        <f t="shared" si="2"/>
        <v>340665</v>
      </c>
      <c r="Q14" s="31">
        <v>314</v>
      </c>
      <c r="R14" s="32">
        <f>P14+Q14</f>
        <v>340979</v>
      </c>
      <c r="S14" s="38">
        <v>18739</v>
      </c>
      <c r="T14" s="39">
        <f>R14-S14</f>
        <v>322240</v>
      </c>
      <c r="U14" s="14"/>
      <c r="V14" s="14"/>
      <c r="W14" s="14"/>
      <c r="X14" s="15"/>
      <c r="Y14" s="15"/>
      <c r="Z14" s="15"/>
      <c r="AA14" s="15"/>
    </row>
    <row r="15" spans="1:27" ht="15">
      <c r="A15" s="41" t="s">
        <v>38</v>
      </c>
      <c r="B15" s="85">
        <f>B8+B12+B11+B13+B14</f>
        <v>7091105</v>
      </c>
      <c r="C15" s="85">
        <f aca="true" t="shared" si="3" ref="C15:O15">C8+C12+C11+C13+C14</f>
        <v>2011844</v>
      </c>
      <c r="D15" s="85">
        <f t="shared" si="3"/>
        <v>525517</v>
      </c>
      <c r="E15" s="85">
        <f t="shared" si="3"/>
        <v>162319</v>
      </c>
      <c r="F15" s="85">
        <f t="shared" si="3"/>
        <v>292937</v>
      </c>
      <c r="G15" s="85">
        <f t="shared" si="3"/>
        <v>206250</v>
      </c>
      <c r="H15" s="85">
        <f t="shared" si="3"/>
        <v>299497</v>
      </c>
      <c r="I15" s="85">
        <f t="shared" si="3"/>
        <v>126128</v>
      </c>
      <c r="J15" s="85">
        <f t="shared" si="3"/>
        <v>90227</v>
      </c>
      <c r="K15" s="85">
        <f t="shared" si="3"/>
        <v>209282</v>
      </c>
      <c r="L15" s="85">
        <f t="shared" si="3"/>
        <v>921500</v>
      </c>
      <c r="M15" s="85">
        <f t="shared" si="3"/>
        <v>1965241</v>
      </c>
      <c r="N15" s="85">
        <f t="shared" si="3"/>
        <v>2283173</v>
      </c>
      <c r="O15" s="85">
        <f t="shared" si="3"/>
        <v>512200</v>
      </c>
      <c r="P15" s="86">
        <f t="shared" si="2"/>
        <v>16697220</v>
      </c>
      <c r="Q15" s="42" t="e">
        <f>#REF!+#REF!+#REF!+Q8+#REF!+#REF!+#REF!+Q9+Q10+Q13+#REF!+#REF!+#REF!+#REF!+#REF!+#REF!+#REF!+#REF!+Q14+#REF!+#REF!+#REF!+#REF!+#REF!+#REF!+#REF!+#REF!+#REF!+#REF!+#REF!+#REF!+#REF!</f>
        <v>#REF!</v>
      </c>
      <c r="R15" s="43" t="e">
        <f>P15+Q15</f>
        <v>#REF!</v>
      </c>
      <c r="S15" s="44">
        <f>SUM(S6:S14)</f>
        <v>3949715</v>
      </c>
      <c r="T15" s="45" t="e">
        <f>SUM(T6:T14)</f>
        <v>#VALUE!</v>
      </c>
      <c r="U15" s="14"/>
      <c r="V15" s="14"/>
      <c r="W15" s="14"/>
      <c r="X15" s="15"/>
      <c r="Y15" s="15"/>
      <c r="Z15" s="15"/>
      <c r="AA15" s="15"/>
    </row>
    <row r="16" spans="1:23" ht="14.25">
      <c r="A16" s="46" t="s">
        <v>42</v>
      </c>
      <c r="B16" s="87">
        <v>3900</v>
      </c>
      <c r="C16" s="87">
        <v>2586</v>
      </c>
      <c r="D16" s="87">
        <v>489</v>
      </c>
      <c r="E16" s="87">
        <v>186</v>
      </c>
      <c r="F16" s="87">
        <v>245</v>
      </c>
      <c r="G16" s="87">
        <v>272</v>
      </c>
      <c r="H16" s="87">
        <v>368</v>
      </c>
      <c r="I16" s="87">
        <v>178</v>
      </c>
      <c r="J16" s="87">
        <v>132</v>
      </c>
      <c r="K16" s="87">
        <v>278</v>
      </c>
      <c r="L16" s="87">
        <v>307</v>
      </c>
      <c r="M16" s="87">
        <v>603</v>
      </c>
      <c r="N16" s="87">
        <v>515</v>
      </c>
      <c r="O16" s="87">
        <v>262</v>
      </c>
      <c r="P16" s="88">
        <f t="shared" si="2"/>
        <v>10321</v>
      </c>
      <c r="Q16" s="47"/>
      <c r="R16" s="48"/>
      <c r="S16" s="49"/>
      <c r="T16" s="49"/>
      <c r="U16" s="50"/>
      <c r="V16" s="50"/>
      <c r="W16" s="51"/>
    </row>
    <row r="17" spans="1:23" ht="25.5">
      <c r="A17" s="52" t="s">
        <v>26</v>
      </c>
      <c r="B17" s="89">
        <f>B15/B16</f>
        <v>1818.2320512820513</v>
      </c>
      <c r="C17" s="89">
        <f aca="true" t="shared" si="4" ref="C17:O17">C15/C16</f>
        <v>777.9752513534416</v>
      </c>
      <c r="D17" s="89">
        <f t="shared" si="4"/>
        <v>1074.676891615542</v>
      </c>
      <c r="E17" s="89">
        <f t="shared" si="4"/>
        <v>872.6827956989247</v>
      </c>
      <c r="F17" s="89">
        <f t="shared" si="4"/>
        <v>1195.6612244897958</v>
      </c>
      <c r="G17" s="89">
        <f t="shared" si="4"/>
        <v>758.2720588235294</v>
      </c>
      <c r="H17" s="89">
        <f t="shared" si="4"/>
        <v>813.8505434782609</v>
      </c>
      <c r="I17" s="89">
        <f t="shared" si="4"/>
        <v>708.5842696629213</v>
      </c>
      <c r="J17" s="89">
        <f t="shared" si="4"/>
        <v>683.5378787878788</v>
      </c>
      <c r="K17" s="89">
        <f t="shared" si="4"/>
        <v>752.8129496402878</v>
      </c>
      <c r="L17" s="89">
        <f t="shared" si="4"/>
        <v>3001.628664495114</v>
      </c>
      <c r="M17" s="89">
        <f t="shared" si="4"/>
        <v>3259.106135986733</v>
      </c>
      <c r="N17" s="89">
        <f t="shared" si="4"/>
        <v>4433.345631067961</v>
      </c>
      <c r="O17" s="89">
        <f t="shared" si="4"/>
        <v>1954.9618320610687</v>
      </c>
      <c r="P17" s="90">
        <f>P15/P16</f>
        <v>1617.7909117333593</v>
      </c>
      <c r="Q17" s="53" t="e">
        <f>Q15/Q16</f>
        <v>#REF!</v>
      </c>
      <c r="R17" s="54" t="e">
        <f>R15/R16</f>
        <v>#REF!</v>
      </c>
      <c r="S17" s="54" t="e">
        <f>S15/S16</f>
        <v>#DIV/0!</v>
      </c>
      <c r="T17" s="54" t="e">
        <f>T15/T16</f>
        <v>#VALUE!</v>
      </c>
      <c r="U17" s="50"/>
      <c r="V17" s="50"/>
      <c r="W17" s="51"/>
    </row>
    <row r="18" spans="1:23" ht="14.25">
      <c r="A18" s="52" t="s">
        <v>18</v>
      </c>
      <c r="B18" s="91">
        <f>B17/$P$17</f>
        <v>1.123898050171349</v>
      </c>
      <c r="C18" s="91">
        <f>C17/$P$17</f>
        <v>0.4808873913872411</v>
      </c>
      <c r="D18" s="91">
        <f aca="true" t="shared" si="5" ref="D18:T18">D17/$P$17</f>
        <v>0.6642866416304036</v>
      </c>
      <c r="E18" s="91">
        <f>E17/$P$17</f>
        <v>0.5394286674313808</v>
      </c>
      <c r="F18" s="91">
        <f t="shared" si="5"/>
        <v>0.7390703061922393</v>
      </c>
      <c r="G18" s="91">
        <f t="shared" si="5"/>
        <v>0.4687083190565643</v>
      </c>
      <c r="H18" s="91">
        <f t="shared" si="5"/>
        <v>0.5030628726961213</v>
      </c>
      <c r="I18" s="91">
        <f t="shared" si="5"/>
        <v>0.43799496246626746</v>
      </c>
      <c r="J18" s="91">
        <f t="shared" si="5"/>
        <v>0.42251311577434425</v>
      </c>
      <c r="K18" s="91">
        <f t="shared" si="5"/>
        <v>0.4653338970940917</v>
      </c>
      <c r="L18" s="91">
        <f t="shared" si="5"/>
        <v>1.855387270830358</v>
      </c>
      <c r="M18" s="91">
        <f t="shared" si="5"/>
        <v>2.0145410091930915</v>
      </c>
      <c r="N18" s="91">
        <f t="shared" si="5"/>
        <v>2.7403699692674843</v>
      </c>
      <c r="O18" s="91">
        <f>O17/$P$17</f>
        <v>1.2084143988461724</v>
      </c>
      <c r="P18" s="92">
        <f>P17/$P$17</f>
        <v>1</v>
      </c>
      <c r="Q18" s="55" t="e">
        <f t="shared" si="5"/>
        <v>#REF!</v>
      </c>
      <c r="R18" s="56" t="e">
        <f t="shared" si="5"/>
        <v>#REF!</v>
      </c>
      <c r="S18" s="56" t="e">
        <f t="shared" si="5"/>
        <v>#DIV/0!</v>
      </c>
      <c r="T18" s="56" t="e">
        <f t="shared" si="5"/>
        <v>#VALUE!</v>
      </c>
      <c r="U18" s="50"/>
      <c r="V18" s="50"/>
      <c r="W18" s="51"/>
    </row>
    <row r="19" spans="1:18" ht="14.25">
      <c r="A19" s="57" t="s">
        <v>19</v>
      </c>
      <c r="B19" s="93">
        <f>'[1]сводный ИБР'!$H$7</f>
        <v>1.0690374759594317</v>
      </c>
      <c r="C19" s="93">
        <f>'[1]сводный ИБР'!$H$8</f>
        <v>1.0937457205800358</v>
      </c>
      <c r="D19" s="93">
        <f>'[1]сводный ИБР'!$H$9</f>
        <v>0.8670324476487097</v>
      </c>
      <c r="E19" s="93">
        <f>'[1]сводный ИБР'!$H$10</f>
        <v>0.9197175875346504</v>
      </c>
      <c r="F19" s="93">
        <f>'[1]сводный ИБР'!$H$11</f>
        <v>0.8748137469305294</v>
      </c>
      <c r="G19" s="93">
        <f>'[1]сводный ИБР'!$H$12</f>
        <v>0.8581405051036468</v>
      </c>
      <c r="H19" s="93">
        <f>'[1]сводный ИБР'!$H$13</f>
        <v>0.8238885245595682</v>
      </c>
      <c r="I19" s="93">
        <f>'[1]сводный ИБР'!$H$14</f>
        <v>0.9300061696176388</v>
      </c>
      <c r="J19" s="93">
        <f>'[1]сводный ИБР'!$H$15</f>
        <v>1.0023655873378943</v>
      </c>
      <c r="K19" s="93">
        <f>'[1]сводный ИБР'!$H$16</f>
        <v>0.9238588886953111</v>
      </c>
      <c r="L19" s="93">
        <f>'[1]сводный ИБР'!$H$17</f>
        <v>0.8489064471839532</v>
      </c>
      <c r="M19" s="93">
        <f>'[1]сводный ИБР'!$H$18</f>
        <v>0.8176922376071598</v>
      </c>
      <c r="N19" s="93">
        <f>'[1]сводный ИБР'!$H$19</f>
        <v>0.8589240674060262</v>
      </c>
      <c r="O19" s="93">
        <f>'[1]сводный ИБР'!$H$20</f>
        <v>0.8650068308318862</v>
      </c>
      <c r="P19" s="94">
        <v>1</v>
      </c>
      <c r="Q19" s="1"/>
      <c r="R19" s="1"/>
    </row>
    <row r="20" spans="1:18" ht="15">
      <c r="A20" s="58" t="s">
        <v>20</v>
      </c>
      <c r="B20" s="95">
        <f>B18/B19</f>
        <v>1.0513177278118164</v>
      </c>
      <c r="C20" s="95">
        <f>C18/C19</f>
        <v>0.4396701923845852</v>
      </c>
      <c r="D20" s="95">
        <f aca="true" t="shared" si="6" ref="D20:O20">D18/D19</f>
        <v>0.7661612243369565</v>
      </c>
      <c r="E20" s="95">
        <f t="shared" si="6"/>
        <v>0.5865155507978778</v>
      </c>
      <c r="F20" s="95">
        <f t="shared" si="6"/>
        <v>0.8448316099117386</v>
      </c>
      <c r="G20" s="95">
        <f t="shared" si="6"/>
        <v>0.5461906485814387</v>
      </c>
      <c r="H20" s="95">
        <f t="shared" si="6"/>
        <v>0.6105957999172851</v>
      </c>
      <c r="I20" s="95">
        <f t="shared" si="6"/>
        <v>0.47095920089040266</v>
      </c>
      <c r="J20" s="95">
        <f t="shared" si="6"/>
        <v>0.4215159829024701</v>
      </c>
      <c r="K20" s="95">
        <f t="shared" si="6"/>
        <v>0.5036850354400377</v>
      </c>
      <c r="L20" s="95">
        <f t="shared" si="6"/>
        <v>2.185620426120178</v>
      </c>
      <c r="M20" s="95">
        <f t="shared" si="6"/>
        <v>2.4636910032169443</v>
      </c>
      <c r="N20" s="95">
        <f t="shared" si="6"/>
        <v>3.190468253548274</v>
      </c>
      <c r="O20" s="95">
        <f t="shared" si="6"/>
        <v>1.3969998337285123</v>
      </c>
      <c r="P20" s="96">
        <f>P18/P19</f>
        <v>1</v>
      </c>
      <c r="Q20" s="1"/>
      <c r="R20" s="1"/>
    </row>
    <row r="21" spans="1:21" ht="9.75" customHeight="1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  <c r="Q21" s="62"/>
      <c r="R21" s="62"/>
      <c r="S21" s="63"/>
      <c r="T21" s="63"/>
      <c r="U21" s="64"/>
    </row>
    <row r="22" spans="1:21" ht="15.75">
      <c r="A22" s="117" t="s">
        <v>34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62"/>
      <c r="R22" s="62"/>
      <c r="S22" s="63"/>
      <c r="T22" s="63"/>
      <c r="U22" s="64"/>
    </row>
    <row r="23" spans="1:21" ht="25.5">
      <c r="A23" s="69" t="s">
        <v>23</v>
      </c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7"/>
      <c r="M23" s="97"/>
      <c r="N23" s="97"/>
      <c r="O23" s="98"/>
      <c r="P23" s="108">
        <v>1</v>
      </c>
      <c r="Q23" s="62"/>
      <c r="R23" s="62"/>
      <c r="S23" s="63"/>
      <c r="T23" s="63"/>
      <c r="U23" s="64"/>
    </row>
    <row r="24" spans="1:22" s="65" customFormat="1" ht="25.5">
      <c r="A24" s="67" t="s">
        <v>21</v>
      </c>
      <c r="B24" s="99">
        <f>IF(B20&lt;$P$23,$P15/$P16*($P23-B20)*B19*B16,0)</f>
        <v>0</v>
      </c>
      <c r="C24" s="99">
        <f>ROUND(IF(C20&lt;$P$23,$P15/$P16*($P23-C20)*C19*C16,0),-2)</f>
        <v>2564000</v>
      </c>
      <c r="D24" s="99">
        <f aca="true" t="shared" si="7" ref="D24:O24">ROUND(IF(D20&lt;$P$23,$P15/$P16*($P23-D20)*D19*D16,0),-2)</f>
        <v>160400</v>
      </c>
      <c r="E24" s="99">
        <f t="shared" si="7"/>
        <v>114400</v>
      </c>
      <c r="F24" s="99">
        <f t="shared" si="7"/>
        <v>53800</v>
      </c>
      <c r="G24" s="99">
        <f t="shared" si="7"/>
        <v>171400</v>
      </c>
      <c r="H24" s="99">
        <f t="shared" si="7"/>
        <v>191000</v>
      </c>
      <c r="I24" s="99">
        <f t="shared" si="7"/>
        <v>141700</v>
      </c>
      <c r="J24" s="99">
        <f t="shared" si="7"/>
        <v>123800</v>
      </c>
      <c r="K24" s="99">
        <f t="shared" si="7"/>
        <v>206200</v>
      </c>
      <c r="L24" s="99">
        <f t="shared" si="7"/>
        <v>0</v>
      </c>
      <c r="M24" s="99">
        <f t="shared" si="7"/>
        <v>0</v>
      </c>
      <c r="N24" s="99">
        <f t="shared" si="7"/>
        <v>0</v>
      </c>
      <c r="O24" s="99">
        <f t="shared" si="7"/>
        <v>0</v>
      </c>
      <c r="P24" s="100">
        <f>SUM(B24:O24)</f>
        <v>3726700</v>
      </c>
      <c r="U24" s="66"/>
      <c r="V24" s="70"/>
    </row>
    <row r="25" spans="1:22" s="65" customFormat="1" ht="60">
      <c r="A25" s="68" t="s">
        <v>35</v>
      </c>
      <c r="B25" s="106">
        <f>ROUND($P25*B24/$P24,0)</f>
        <v>0</v>
      </c>
      <c r="C25" s="106">
        <f>ROUND($P25*C24/$P24,-1)</f>
        <v>1675300</v>
      </c>
      <c r="D25" s="106">
        <f aca="true" t="shared" si="8" ref="D25:O25">ROUND($P25*D24/$P24,-1)</f>
        <v>104800</v>
      </c>
      <c r="E25" s="106">
        <f t="shared" si="8"/>
        <v>74750</v>
      </c>
      <c r="F25" s="106">
        <f t="shared" si="8"/>
        <v>35150</v>
      </c>
      <c r="G25" s="106">
        <f t="shared" si="8"/>
        <v>111990</v>
      </c>
      <c r="H25" s="106">
        <f t="shared" si="8"/>
        <v>124800</v>
      </c>
      <c r="I25" s="106">
        <f t="shared" si="8"/>
        <v>92590</v>
      </c>
      <c r="J25" s="106">
        <f t="shared" si="8"/>
        <v>80890</v>
      </c>
      <c r="K25" s="106">
        <f t="shared" si="8"/>
        <v>134730</v>
      </c>
      <c r="L25" s="106">
        <f t="shared" si="8"/>
        <v>0</v>
      </c>
      <c r="M25" s="106">
        <f t="shared" si="8"/>
        <v>0</v>
      </c>
      <c r="N25" s="106">
        <f t="shared" si="8"/>
        <v>0</v>
      </c>
      <c r="O25" s="106">
        <f t="shared" si="8"/>
        <v>0</v>
      </c>
      <c r="P25" s="100">
        <v>2435000</v>
      </c>
      <c r="U25" s="66" t="s">
        <v>44</v>
      </c>
      <c r="V25" s="70">
        <f>SUM(B25:O25)</f>
        <v>2435000</v>
      </c>
    </row>
    <row r="26" spans="1:22" ht="45">
      <c r="A26" s="68" t="s">
        <v>36</v>
      </c>
      <c r="B26" s="106">
        <f>ROUND($P26*B24/$P24,0)</f>
        <v>0</v>
      </c>
      <c r="C26" s="106">
        <f>ROUND($P26*C24/$P24,-1)</f>
        <v>888700</v>
      </c>
      <c r="D26" s="106">
        <f aca="true" t="shared" si="9" ref="D26:O26">ROUND($P26*D24/$P24,-1)</f>
        <v>55600</v>
      </c>
      <c r="E26" s="106">
        <f t="shared" si="9"/>
        <v>39650</v>
      </c>
      <c r="F26" s="106">
        <f t="shared" si="9"/>
        <v>18650</v>
      </c>
      <c r="G26" s="106">
        <f t="shared" si="9"/>
        <v>59410</v>
      </c>
      <c r="H26" s="106">
        <f t="shared" si="9"/>
        <v>66200</v>
      </c>
      <c r="I26" s="106">
        <f t="shared" si="9"/>
        <v>49110</v>
      </c>
      <c r="J26" s="106">
        <f t="shared" si="9"/>
        <v>42910</v>
      </c>
      <c r="K26" s="106">
        <f t="shared" si="9"/>
        <v>71470</v>
      </c>
      <c r="L26" s="106">
        <f t="shared" si="9"/>
        <v>0</v>
      </c>
      <c r="M26" s="106">
        <f t="shared" si="9"/>
        <v>0</v>
      </c>
      <c r="N26" s="106">
        <f t="shared" si="9"/>
        <v>0</v>
      </c>
      <c r="O26" s="106">
        <f t="shared" si="9"/>
        <v>0</v>
      </c>
      <c r="P26" s="101">
        <f>+P24-P25</f>
        <v>1291700</v>
      </c>
      <c r="U26" s="70" t="s">
        <v>43</v>
      </c>
      <c r="V26" s="70">
        <f>SUM(B26:O26)</f>
        <v>1291700</v>
      </c>
    </row>
    <row r="27" spans="1:22" ht="15">
      <c r="A27" s="109" t="s">
        <v>40</v>
      </c>
      <c r="B27" s="112">
        <f>SUM(B25:B26)</f>
        <v>0</v>
      </c>
      <c r="C27" s="112">
        <f aca="true" t="shared" si="10" ref="C27:T27">SUM(C25:C26)</f>
        <v>2564000</v>
      </c>
      <c r="D27" s="112">
        <f t="shared" si="10"/>
        <v>160400</v>
      </c>
      <c r="E27" s="112">
        <f t="shared" si="10"/>
        <v>114400</v>
      </c>
      <c r="F27" s="112">
        <f t="shared" si="10"/>
        <v>53800</v>
      </c>
      <c r="G27" s="112">
        <f t="shared" si="10"/>
        <v>171400</v>
      </c>
      <c r="H27" s="112">
        <f t="shared" si="10"/>
        <v>191000</v>
      </c>
      <c r="I27" s="112">
        <f t="shared" si="10"/>
        <v>141700</v>
      </c>
      <c r="J27" s="112">
        <f t="shared" si="10"/>
        <v>123800</v>
      </c>
      <c r="K27" s="112">
        <f t="shared" si="10"/>
        <v>206200</v>
      </c>
      <c r="L27" s="112">
        <f t="shared" si="10"/>
        <v>0</v>
      </c>
      <c r="M27" s="112">
        <f t="shared" si="10"/>
        <v>0</v>
      </c>
      <c r="N27" s="112">
        <f t="shared" si="10"/>
        <v>0</v>
      </c>
      <c r="O27" s="112">
        <f t="shared" si="10"/>
        <v>0</v>
      </c>
      <c r="P27" s="113">
        <f t="shared" si="10"/>
        <v>3726700</v>
      </c>
      <c r="Q27" s="110">
        <f t="shared" si="10"/>
        <v>0</v>
      </c>
      <c r="R27" s="110">
        <f t="shared" si="10"/>
        <v>0</v>
      </c>
      <c r="S27" s="110">
        <f t="shared" si="10"/>
        <v>0</v>
      </c>
      <c r="T27" s="110">
        <f t="shared" si="10"/>
        <v>0</v>
      </c>
      <c r="U27" s="70"/>
      <c r="V27" s="70"/>
    </row>
    <row r="28" spans="1:16" ht="25.5">
      <c r="A28" s="114" t="s">
        <v>39</v>
      </c>
      <c r="B28" s="115">
        <f>B20+(B27/(B16*B19*$P$17))</f>
        <v>1.0513177278118164</v>
      </c>
      <c r="C28" s="115">
        <f>C20+(C27/(C16*C19*$P$17))</f>
        <v>1.0000090522932443</v>
      </c>
      <c r="D28" s="115">
        <f aca="true" t="shared" si="11" ref="D28:O28">D20+(D27/(D16*D19*$P$17))</f>
        <v>1.0000114335283772</v>
      </c>
      <c r="E28" s="115">
        <f t="shared" si="11"/>
        <v>0.9998829262208241</v>
      </c>
      <c r="F28" s="115">
        <f t="shared" si="11"/>
        <v>0.9999910490172511</v>
      </c>
      <c r="G28" s="115">
        <f t="shared" si="11"/>
        <v>1.0000916287843895</v>
      </c>
      <c r="H28" s="115">
        <f t="shared" si="11"/>
        <v>0.9999946846613774</v>
      </c>
      <c r="I28" s="115">
        <f t="shared" si="11"/>
        <v>1.0000639101236424</v>
      </c>
      <c r="J28" s="115">
        <f t="shared" si="11"/>
        <v>0.999875882747592</v>
      </c>
      <c r="K28" s="115">
        <f t="shared" si="11"/>
        <v>0.9999525324428176</v>
      </c>
      <c r="L28" s="115">
        <f t="shared" si="11"/>
        <v>2.185620426120178</v>
      </c>
      <c r="M28" s="115">
        <f t="shared" si="11"/>
        <v>2.4636910032169443</v>
      </c>
      <c r="N28" s="115">
        <f t="shared" si="11"/>
        <v>3.190468253548274</v>
      </c>
      <c r="O28" s="115">
        <f t="shared" si="11"/>
        <v>1.3969998337285123</v>
      </c>
      <c r="P28" s="115"/>
    </row>
    <row r="30" spans="2:16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</sheetData>
  <sheetProtection formatCells="0"/>
  <mergeCells count="1">
    <mergeCell ref="A22:P22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г. Мезень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Владимир Ф. Щепихин</cp:lastModifiedBy>
  <cp:lastPrinted>2011-11-11T08:45:22Z</cp:lastPrinted>
  <dcterms:created xsi:type="dcterms:W3CDTF">2001-03-01T07:10:00Z</dcterms:created>
  <dcterms:modified xsi:type="dcterms:W3CDTF">2013-09-19T06:03:44Z</dcterms:modified>
  <cp:category/>
  <cp:version/>
  <cp:contentType/>
  <cp:contentStatus/>
</cp:coreProperties>
</file>