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1"/>
  </bookViews>
  <sheets>
    <sheet name="2010-2011гг" sheetId="1" r:id="rId1"/>
    <sheet name="2017 Г" sheetId="2" r:id="rId2"/>
  </sheets>
  <definedNames/>
  <calcPr fullCalcOnLoad="1"/>
</workbook>
</file>

<file path=xl/sharedStrings.xml><?xml version="1.0" encoding="utf-8"?>
<sst xmlns="http://schemas.openxmlformats.org/spreadsheetml/2006/main" count="795" uniqueCount="275">
  <si>
    <t>Мезенская средняя школа</t>
  </si>
  <si>
    <t>Каменская средняя шлола</t>
  </si>
  <si>
    <t>Дорогорская средняя</t>
  </si>
  <si>
    <t>Долгощельская средняя</t>
  </si>
  <si>
    <t>Быченская средняя</t>
  </si>
  <si>
    <t>Койденская средняя</t>
  </si>
  <si>
    <t>Соянская средняя</t>
  </si>
  <si>
    <t>Жердская основная</t>
  </si>
  <si>
    <t>Козьмогородская основная</t>
  </si>
  <si>
    <t>Целегорская основная</t>
  </si>
  <si>
    <t>Азапольская основная</t>
  </si>
  <si>
    <t>Мосеевская основная</t>
  </si>
  <si>
    <t>Сафоновская основная</t>
  </si>
  <si>
    <t>Совпольская основная</t>
  </si>
  <si>
    <t>Ручьевская основная</t>
  </si>
  <si>
    <t>Улыбка</t>
  </si>
  <si>
    <t>Журавушка</t>
  </si>
  <si>
    <t>ВСЕГО</t>
  </si>
  <si>
    <t>Д Д Т</t>
  </si>
  <si>
    <t>Д Ю С Ш</t>
  </si>
  <si>
    <t>ВСЕГО  по  ДОУ</t>
  </si>
  <si>
    <t>Всего  по  школам</t>
  </si>
  <si>
    <t>ВСЕГО  по  внешк.</t>
  </si>
  <si>
    <t>№ п\п</t>
  </si>
  <si>
    <t>УЧРЕЖДЕНИЯ</t>
  </si>
  <si>
    <t>штатное по окладам</t>
  </si>
  <si>
    <t>Тарификация  за часы</t>
  </si>
  <si>
    <t>Доплаты за усл. труда, ночн. вр., работа в праздн. дни</t>
  </si>
  <si>
    <t>Надбавки и  РК</t>
  </si>
  <si>
    <t>на  год</t>
  </si>
  <si>
    <t>в  месяц</t>
  </si>
  <si>
    <t>Материальная     помощь</t>
  </si>
  <si>
    <t>ДОУ</t>
  </si>
  <si>
    <t>Надтарифный  фонд</t>
  </si>
  <si>
    <t>На замену на период отпуска</t>
  </si>
  <si>
    <t>ШКОЛЫ</t>
  </si>
  <si>
    <t>УДО</t>
  </si>
  <si>
    <t>ВСЕГО по образован.</t>
  </si>
  <si>
    <t>На повыш. Разрядов с 7 по 11 при аттестации</t>
  </si>
  <si>
    <t>ИТОГО  на год  (211)</t>
  </si>
  <si>
    <t>2%      премиал фонд     (ДОУ),  УКП  (школы)</t>
  </si>
  <si>
    <t>Мез.нач.шк.-дет.сад</t>
  </si>
  <si>
    <t>ст.211         в тыс.руб.</t>
  </si>
  <si>
    <t>ст.213      (ЕСН)</t>
  </si>
  <si>
    <t>ВСЕГО        ФОТ</t>
  </si>
  <si>
    <t>Фонд   оплаты   труда   на   2010   год   по   образованию  Мезенского  района</t>
  </si>
  <si>
    <t>лагерь "Стрела"</t>
  </si>
  <si>
    <t>РУО  (аппарат )</t>
  </si>
  <si>
    <t>РУО  ( отдел опёки )</t>
  </si>
  <si>
    <t>ВСЕГО по РУО</t>
  </si>
  <si>
    <t>и в 1,09 на 2010 год, по управлению сделана индексация в 1,065 к уровню 2009 года.</t>
  </si>
  <si>
    <t>Примечание  : по учреждениям образования взяты исходные данные 2008 года, сделана индексация  в 1,10 на 2009 год</t>
  </si>
  <si>
    <t>Фонд   оплаты   труда   на   2011   год   по   образованию  Мезенского  района</t>
  </si>
  <si>
    <t>Примечание  : по учреждениям образования взяты исходные данные 2008 года, сделана индексация  в 1,10 на 2009 год,</t>
  </si>
  <si>
    <t xml:space="preserve"> в 1,09 на 2010 год и в 1,090 на 2011 год, по управлению сделана индексация в 1,065 к уровню 2009 года на 2010 год</t>
  </si>
  <si>
    <t>и в 1,082 к 2010 году на 2011 год.</t>
  </si>
  <si>
    <t>ПЕРЕЧЕНЬ</t>
  </si>
  <si>
    <t>Наименование мероприятия</t>
  </si>
  <si>
    <t>Ответственный исполнитель, соисполнители, участники</t>
  </si>
  <si>
    <t>Источник финансирования</t>
  </si>
  <si>
    <t>Муниципальная  программа муниципального образования «Мезенский муниципальный район» "Развитие общего образования, создание условий для социализации детей в муниципальном образовании «Мезенский муниципальный район» на 2015 – 2017 годы»</t>
  </si>
  <si>
    <t>Цель программы: Повышение доступности качественного образования, соответствующего потребностям общества и каждого гражданина.</t>
  </si>
  <si>
    <t>Создание условий для модернизации и инновационного развития муниципальной системы образования, обеспечивающей равные права граждан на получение качественного общего образования; эффективное использование ресурсов.</t>
  </si>
  <si>
    <t>Подпрограмма 1.  Повышение доступности и качества дошкольного образования.</t>
  </si>
  <si>
    <t>1.1. Приобретение материалов и проведение ремонтных работ с целью обеспечения выполнения требований санитарных правил и норм, пожарной безопасности</t>
  </si>
  <si>
    <t>Управление образования</t>
  </si>
  <si>
    <t>ИТОГО</t>
  </si>
  <si>
    <t>По требованию.</t>
  </si>
  <si>
    <t>Обеспечение выполнения требований санитарных правил и норм, пожарной безопасности в образовательных учреждениях</t>
  </si>
  <si>
    <t>в том числе:</t>
  </si>
  <si>
    <t>областной бюджет</t>
  </si>
  <si>
    <t>районный бюджет</t>
  </si>
  <si>
    <t>внебюджетные средства</t>
  </si>
  <si>
    <t>По требованию</t>
  </si>
  <si>
    <r>
      <t xml:space="preserve">1.3. </t>
    </r>
    <r>
      <rPr>
        <sz val="10"/>
        <color indexed="8"/>
        <rFont val="Times New Roman"/>
        <family val="1"/>
      </rPr>
      <t>Проведение смотров-конкурсов среди структурных подразделений «Детский сад года»;</t>
    </r>
  </si>
  <si>
    <t>среди детей дошкольного возраста.</t>
  </si>
  <si>
    <t>Рейтинговая оценка деятельности структурных подразделений.</t>
  </si>
  <si>
    <t>1.4. Расширение числа детских творческих объединений, кружков на базе детских садов</t>
  </si>
  <si>
    <t>Развитие творческого и интеллектуального потенциала дошкольников</t>
  </si>
  <si>
    <t>1.5. Оснащение детских садов развивающими играми, оборудованием, мебелью</t>
  </si>
  <si>
    <t>1.6. Приобретение спортивного оборудования и инвентаря</t>
  </si>
  <si>
    <t>1.7. Оснащение детских садов компьютерным оборудованием</t>
  </si>
  <si>
    <r>
      <t>1.8.</t>
    </r>
    <r>
      <rPr>
        <sz val="10"/>
        <rFont val="Times New Roman"/>
        <family val="1"/>
      </rPr>
      <t xml:space="preserve">Обеспечение деятельности  образовательных учреждений, реализующих программы дошкольного образования </t>
    </r>
  </si>
  <si>
    <t>Субсидия на иные  цели (бесплатный проезд)</t>
  </si>
  <si>
    <t>Образовательные учреждения</t>
  </si>
  <si>
    <t>Обеспечение образовательной деятельности учреждении, текущие расходы.</t>
  </si>
  <si>
    <r>
      <t>1.9</t>
    </r>
    <r>
      <rPr>
        <sz val="10"/>
        <rFont val="Times New Roman"/>
        <family val="1"/>
      </rPr>
      <t>.Реализация общеобразовательных программ дошкольного образования.</t>
    </r>
  </si>
  <si>
    <t>1.10.Компенсационные выплаты части родительской платы за присмотр и уход за ребенком в муниципальных образовательных учреждениях, реализующих программу дошкольного образования.</t>
  </si>
  <si>
    <t>1.11.Меры социальной поддержки педагогическим работникам</t>
  </si>
  <si>
    <t>ИТОГО ПО ПРОГОРАММЕ 1.</t>
  </si>
  <si>
    <t>Подпрограмма 2.  Повышение доступности и качества общего образования.</t>
  </si>
  <si>
    <t>2.1. Обеспечение образовательных учреждений автобусами, соответствующими ГОСТ</t>
  </si>
  <si>
    <t>2..2. Оснащение школьных автобусов спутниковой навигационной системой ГЛОНАС (4 автобуса)</t>
  </si>
  <si>
    <r>
      <t>районный бюджет</t>
    </r>
    <r>
      <rPr>
        <b/>
        <sz val="10"/>
        <rFont val="Times New Roman"/>
        <family val="1"/>
      </rPr>
      <t xml:space="preserve"> ИТОГО</t>
    </r>
  </si>
  <si>
    <t>2.3. Приобретение мебели и постельных принадлежностей в пришкольные интернаты.</t>
  </si>
  <si>
    <t>Субсидия на питание в пришкольных интернатах</t>
  </si>
  <si>
    <r>
      <t>2.5.</t>
    </r>
    <r>
      <rPr>
        <sz val="10"/>
        <rFont val="Times New Roman"/>
        <family val="1"/>
      </rPr>
      <t xml:space="preserve"> Приобретение материалов и проведение ремонтных работ с целью обеспечения выполнения требований санитарных правил и норм, пожарной безопасности</t>
    </r>
  </si>
  <si>
    <t>0</t>
  </si>
  <si>
    <t>2.7.Присмотр и уход за воспитанниками пришкольных интернатов  муниципальных учреждениях, реализующих программу общего образования.</t>
  </si>
  <si>
    <t>Внебюджетные средства</t>
  </si>
  <si>
    <t>МБОУ «Совпольская ОШ»</t>
  </si>
  <si>
    <r>
      <t>2.8.Реализация</t>
    </r>
    <r>
      <rPr>
        <sz val="10"/>
        <rFont val="Times New Roman"/>
        <family val="1"/>
      </rPr>
      <t xml:space="preserve"> основных общеобразовательных программ в общеобразовательных учреждениях.</t>
    </r>
  </si>
  <si>
    <t>Образовательные учреждения.</t>
  </si>
  <si>
    <r>
      <t>2.10.</t>
    </r>
    <r>
      <rPr>
        <sz val="10"/>
        <rFont val="Times New Roman"/>
        <family val="1"/>
      </rPr>
      <t>Меры социальной поддержки специалистов на селе.</t>
    </r>
  </si>
  <si>
    <t>2.11.Меры социальной поддержки педагогических работников на селе.</t>
  </si>
  <si>
    <t>2.12.Формирование доступной среды детей-инвалидов.</t>
  </si>
  <si>
    <t>по подпрограмме 2.</t>
  </si>
  <si>
    <t>Итого</t>
  </si>
  <si>
    <t>В т.ч.</t>
  </si>
  <si>
    <t>Районный бюджет</t>
  </si>
  <si>
    <t>Областной бюджет</t>
  </si>
  <si>
    <t>Подпрограмма 3.  Повышение доступности и качества дополнительного образования.</t>
  </si>
  <si>
    <t>3.2. Развитие и поддержка общественного движения детей и подростков, их социальная активность. ( в т.ч.</t>
  </si>
  <si>
    <t>-Районный туристический слет</t>
  </si>
  <si>
    <t>-Районный слет штаба активистов школ</t>
  </si>
  <si>
    <t>-Фестиваль «Дружба»</t>
  </si>
  <si>
    <t>-Фестиваль»Лучик солнца золотой»</t>
  </si>
  <si>
    <t>-Конкурс детского творчества «Радость творчества»</t>
  </si>
  <si>
    <t>-Районная выставка декоративно-прикладного творчества</t>
  </si>
  <si>
    <t>-Интеллектуально-познавательная игра «Что, где, когда?» и др.)</t>
  </si>
  <si>
    <t>3.3. Участие обучающихся учреждений дополнительного образования детей в мероприятиях областного уровня.</t>
  </si>
  <si>
    <t>3.4. Проведение районной военно-патриотической игры «Зарница»</t>
  </si>
  <si>
    <t>3.5. Организационно-методическое сопровождение:</t>
  </si>
  <si>
    <t>- повышение уровня методической работы.</t>
  </si>
  <si>
    <t>Организация и проведение курсовой подготовки  педагогических работников.</t>
  </si>
  <si>
    <t>3.6. Ресурсное обеспечение</t>
  </si>
  <si>
    <t>- приобретение необходимого оборудования для учебно-воспитательного процесса, для работы кружков.</t>
  </si>
  <si>
    <t>Информатизация образовательного процесса учреждений дополнительного образования (МБОУ ДОД «Дом детского творчества»).</t>
  </si>
  <si>
    <t>3.7. Проведение 5-ти дневных сборов с учащимися 10 классов.</t>
  </si>
  <si>
    <t>Развитие материально-технической базы для занятий по основам военной службы и физическому воспитанию.</t>
  </si>
  <si>
    <r>
      <t>3.8.</t>
    </r>
    <r>
      <rPr>
        <sz val="10"/>
        <rFont val="Times New Roman"/>
        <family val="1"/>
      </rPr>
      <t>Обеспечение деятельности  образовательных учреждений, реализующих программы дополнительного  образования .</t>
    </r>
  </si>
  <si>
    <t>3.9. Организационно-методическая поддержка взаимодействия учреждений дополнительного образования детей и учреждений других типов с целью повышения качества и доступности дополнительного образования.</t>
  </si>
  <si>
    <t>Финансирование не требуется.</t>
  </si>
  <si>
    <r>
      <t>3.10.</t>
    </r>
    <r>
      <rPr>
        <sz val="10"/>
        <rFont val="Times New Roman"/>
        <family val="1"/>
      </rPr>
      <t>Реализация программ дополнительного образования детей в общеобразовательных учреждениях.</t>
    </r>
  </si>
  <si>
    <t>3.11. Развитие спортивной материально-технической базы МБОУ ДОД «ДЮСШ» г.Мезень.:</t>
  </si>
  <si>
    <t>1.Приобретение спортивного инвентаря</t>
  </si>
  <si>
    <t>- приобретение спортивной формы</t>
  </si>
  <si>
    <t>- приобретение спортивно-технического инвентаря.</t>
  </si>
  <si>
    <t>2. Текущий ремонт здания.</t>
  </si>
  <si>
    <t>Обустройство лыжного стадиона.</t>
  </si>
  <si>
    <t>Обустройство лыжной базы Чупров.</t>
  </si>
  <si>
    <t>Сертификация спортивных объектов.</t>
  </si>
  <si>
    <t>3.12. Меры социальной поддержки  педагогических работников.</t>
  </si>
  <si>
    <t>ИТОГО ПО ПРОГРАММЕ 3.</t>
  </si>
  <si>
    <t>Подпрограмма 4. Создание в образовательных учреждениях современных и безопасных условий обучения и воспитания, обеспечивающих переход на ФГОС второго поколения.</t>
  </si>
  <si>
    <t>4.1. Установка локальных сетей в ОУ (выполнение работ, приобретение материалов и оборудования)</t>
  </si>
  <si>
    <t>4.2. Приобретение мебели и оборудования для учебных кабинетов</t>
  </si>
  <si>
    <t>2016 – МБОУ «Долгощельская СОШ»</t>
  </si>
  <si>
    <t>2016 – МБОУ «Каменская СОШ»</t>
  </si>
  <si>
    <t>2017 – МБОУ «Мосеевская  ОШ»</t>
  </si>
  <si>
    <t>4.3. Приобретение спортивного инвентаря и оборудования</t>
  </si>
  <si>
    <t>2017 – МБОУ «Мосеевская ООШ»</t>
  </si>
  <si>
    <t>ИТОГО ПО ПРОГРАММЕ 4.</t>
  </si>
  <si>
    <t>5.1. Деятельность районной школы для одаренных детей по реализации интеллектуального потенциала одаренных детей.</t>
  </si>
  <si>
    <t>Проезд учащихся, зачисленных в очно-заочную областную школу для одаренных детей к месту учебы.</t>
  </si>
  <si>
    <t>5.2.Проведение муниципального этапа Всероссийской олимпиады школьников.</t>
  </si>
  <si>
    <t>5.3. Участие в региональном, заключительном этапах Всероссийской олимпиады школьников.</t>
  </si>
  <si>
    <t>5.4.Проведение мероприятий :</t>
  </si>
  <si>
    <t>Организация работы для участия детей в районных и областных конкурсах, фестивалей ( в т.ч. конференция «Юность Поморья», «Я-исследователь»)</t>
  </si>
  <si>
    <t>5.5.Гранты участникам, занявших призовые места на мероприятиях районного, областного, федерального уровня,.</t>
  </si>
  <si>
    <t>Управление</t>
  </si>
  <si>
    <t>образования</t>
  </si>
  <si>
    <t>5.6. Курсы повышения квалификации по работе с одаренными детьми.</t>
  </si>
  <si>
    <t>5.7. Районная Спартакиада школьников</t>
  </si>
  <si>
    <t>ДЮСШ</t>
  </si>
  <si>
    <t>5.8. Участие в иных районных спортивных мероприятиях:</t>
  </si>
  <si>
    <t>-гонка мужества</t>
  </si>
  <si>
    <t>-гонка на приз А.Г.Торцева</t>
  </si>
  <si>
    <t>-гонка на приз В.А.Федоркова</t>
  </si>
  <si>
    <t>-гонка на приз Т.Г.Кисляковой-Радюшиной</t>
  </si>
  <si>
    <t>5.9. Участие в Областной Спартакиаде школьников</t>
  </si>
  <si>
    <t>5.10. Участие в иных областных соревнованиях</t>
  </si>
  <si>
    <t>5.11. Обустройство освещения поля для мини-футбола с искусственным покрытием</t>
  </si>
  <si>
    <t>5.12. Приобретение спортивного оборудования.</t>
  </si>
  <si>
    <t>5.13. Премии выпускникам школ за особые успехи в учении и стипендии учащимся общеобразовательных школ, имеющих отличные результаты обучения</t>
  </si>
  <si>
    <t>ИТОГО ПО ПРОГРАММЕ 5.</t>
  </si>
  <si>
    <t>Подпрограмма 6. Содействие повышению квалификации и переподготовки руководящих и педагогических кадров.</t>
  </si>
  <si>
    <t>6.1. Повышение квалификации педагогических и руководящих кадров образовательных учреждений</t>
  </si>
  <si>
    <t>6.2. Проведение семинаров, круглых столов, научно-практических конференций педагогов</t>
  </si>
  <si>
    <t>6.3. Проведение конкурса профессионального мастерства муниципального уровня,</t>
  </si>
  <si>
    <t>Участие в конкурсах областного уровня.</t>
  </si>
  <si>
    <t>6.4. Проведение конкурса педагогического мастерства «Учитель года»</t>
  </si>
  <si>
    <t>(1 раз в 2 года)</t>
  </si>
  <si>
    <t>6.5. Проведение конкурса педагогического мастерства «Воспитать человека»</t>
  </si>
  <si>
    <t>6.6. Единовременная выплата молодым специалистам (115,0 на 1 чел)</t>
  </si>
  <si>
    <t>6.7. Поддержка лучших педагогических кадров, стимулирование  преподавательской деятельности воспитателей, учителей и педагогов дополнительного образования образовательных учреждений Мезенского района; выплата поощрений педагогам, работающим с одаренными детьми.</t>
  </si>
  <si>
    <t>6.8.Стипендии студентам, обучающимся  на условиях договора об обучении по педагогическим специальностям.</t>
  </si>
  <si>
    <t>91,2 тыс. руб. на 1 чел.)</t>
  </si>
  <si>
    <t>ИТОГО ПО ПРОГРАММЕ 6.</t>
  </si>
  <si>
    <t>Подпрограмма 7. Создание условий для сохранения и укрепления здоровья детей.</t>
  </si>
  <si>
    <t>7.2. Приобретение материалов и строительство теневых навесов. Установка теневых навесов</t>
  </si>
  <si>
    <t>7.3. Оснащение муниципальных  образовательных учреждений медицинским оборудованием</t>
  </si>
  <si>
    <t>7.4.Организация ежегодных медицинских осмотров участников образовательного процесса.</t>
  </si>
  <si>
    <t>7.5. Оснащение пищеблоков образовательных учреждений оборудованием, инвентарем, посудой</t>
  </si>
  <si>
    <t>7.6. Ремонт пищеблоков и обеденных залов (текущий и капитальный)</t>
  </si>
  <si>
    <t>7.7. Оснащение школьных столовых мебелью</t>
  </si>
  <si>
    <t>7.8. Разработка рациона питания дошкольников и учащихся школ</t>
  </si>
  <si>
    <t>7.9.Обеспечение питания обучающихся с ограниченными возможностями здоровья.</t>
  </si>
  <si>
    <t>Управление образования, образовательные учреждения.</t>
  </si>
  <si>
    <t>7.10.Оснащение муниципальных образовательных учреждений системой автоматического вывода сигнала о пожаре на пульт подразделения , ответственного за их противопожарную безопасность.</t>
  </si>
  <si>
    <t>Реализация комплекса противопожарных мероприятий:</t>
  </si>
  <si>
    <t>-замена устаревших моделей огнетушителей на современные в образовательных учреждениях</t>
  </si>
  <si>
    <t>-оборудование путей эвакуации негорючими материалами, обработка чердачных перекрытий, замеры сопротивления, ремонт  эл. проводки в муниципальных образовательных учреждениях.</t>
  </si>
  <si>
    <t>7.11. Установка кнопки тревожной сигнализации, системы видеонаблюдения</t>
  </si>
  <si>
    <t>7.12.Проведение энергосберегающих мероприятий зданий образовательных учреждений.</t>
  </si>
  <si>
    <t>7.13.Аттестация рабочих мест в муниципальных образовательных учреждениях.</t>
  </si>
  <si>
    <t>7.14.Организация отдыха и оздоровления детей.</t>
  </si>
  <si>
    <t>7.15.Обеспечение деятельности детского оздоровительного Центра  «Стрела».</t>
  </si>
  <si>
    <t>МБОУ ДОД «Центр «Стрела»</t>
  </si>
  <si>
    <t>7.16.Ремонт, реконструкция и оснащение оборудованием муниципального загородного оздоровительного лагеря  «Центр «Стрела»</t>
  </si>
  <si>
    <t>400 000</t>
  </si>
  <si>
    <t>7.17. Трудоустройство несовершеннолетних граждан в период каникулярного времени.</t>
  </si>
  <si>
    <t>7.18. Оснащение общеобразовательных учреждений и детских садов мобильными автогородками</t>
  </si>
  <si>
    <t>7.19. Приобретение во все общеобразовательные учреждения наглядной агитации, методической литературы, видеоматериалов, учебных пособий для качественного обучения детей безопасному поведению на дорогах</t>
  </si>
  <si>
    <t>7.20. Приобретение светоотражателей для учащихся начальных классов школ и воспитанников детских садов МО «Мезенский муниципальный район»</t>
  </si>
  <si>
    <t>Выплата приемным родителям по 2000 рублей на одного ребенка (по окончании календарного года).</t>
  </si>
  <si>
    <t>7.23. Ремонт образовательных учреждений</t>
  </si>
  <si>
    <t>(включая проверку сметной документации и др.)</t>
  </si>
  <si>
    <t>Оборудование ограждениями территорий муниципальных образовательных организаций.</t>
  </si>
  <si>
    <t>ИТОГО ПО ПРОГРАММЕ 7.</t>
  </si>
  <si>
    <t>Итого по муниципальной программе</t>
  </si>
  <si>
    <t>Объемы финансирования</t>
  </si>
  <si>
    <t xml:space="preserve"> Оснащение детских садов развивающими играми, оборудованием, мебелью</t>
  </si>
  <si>
    <t xml:space="preserve">  Приобретение спортивного оборудования и инвентаря</t>
  </si>
  <si>
    <t xml:space="preserve">  Оснащение детских садов компьютерным оборудованием</t>
  </si>
  <si>
    <t>федер.бюджет</t>
  </si>
  <si>
    <t>Федеральный бюджет</t>
  </si>
  <si>
    <t>2017 – приобретение автобуса (МБОУ «Дорогорская СОШ»)</t>
  </si>
  <si>
    <t>Обеспечение безопасности перевозок школьников</t>
  </si>
  <si>
    <t>2016 г.-МБОУ «Каменская СОШ</t>
  </si>
  <si>
    <t>МБОУ «Дорогорская СОШ.</t>
  </si>
  <si>
    <t>2016 – МБОУ «яООШ»</t>
  </si>
  <si>
    <t>2017– МБОУ «СОШ»</t>
  </si>
  <si>
    <t>МБОУ «Дорогорская СОШ»</t>
  </si>
  <si>
    <t>МБОУ «Койденская СОШ»</t>
  </si>
  <si>
    <t>Реализация основных общеобразовательных программ в общеобразовательных учреждениях</t>
  </si>
  <si>
    <t>Обеспечение деятельности учреждения</t>
  </si>
  <si>
    <t>создание условий, обеспечивающих беспрепятственный доступ детям – инвалидам в образовательное учреждение</t>
  </si>
  <si>
    <t>Художественно-эстетическое развитие учащихся</t>
  </si>
  <si>
    <t>Развитие учащихся</t>
  </si>
  <si>
    <t>Информационно-патриотическое  развитие учащихся</t>
  </si>
  <si>
    <t>Повышение квалификации педагогов дополнительного образования</t>
  </si>
  <si>
    <t>Обеспечение учебно-воспитательного процесса необходимым оборудованием и инвентарем</t>
  </si>
  <si>
    <t>Обеспечение образовательной деятельности учреждения, текущие расходы</t>
  </si>
  <si>
    <t>Реализация программ дополнительного образования детей в общеобразовательных учреждениях</t>
  </si>
  <si>
    <t>Обеспечение современным инвентарем и оборудованием</t>
  </si>
  <si>
    <t>Создание условий</t>
  </si>
  <si>
    <t>Ремонт образовательных учреждений</t>
  </si>
  <si>
    <t>(включая проверку сметной документации)</t>
  </si>
  <si>
    <t>Ограждения:</t>
  </si>
  <si>
    <t>2015г-МБОУ «Койденская СОШ»</t>
  </si>
  <si>
    <t>МБОУ «Дорогорсксая СОШ»</t>
  </si>
  <si>
    <t>2016г. МБОУ «Мосеевская ОШ</t>
  </si>
  <si>
    <t>федеральный бюджет</t>
  </si>
  <si>
    <t>ИТОГО по бюдж.</t>
  </si>
  <si>
    <t>работа с ЦЗН</t>
  </si>
  <si>
    <r>
      <t>2.9.</t>
    </r>
    <r>
      <rPr>
        <sz val="10"/>
        <rFont val="Times New Roman"/>
        <family val="1"/>
      </rPr>
      <t>Обеспечение деятельности   образовательных учреждениях, реализующих программы начального общего, основного общего, среднего общего образования .                                                                                                                                                        Оплата проезда к месту отдыха и обратно</t>
    </r>
  </si>
  <si>
    <t>ВСЕГО ПО ПРОГРАММЕ</t>
  </si>
  <si>
    <t>БЮДЖЕТ+ВНЕБЮДЖЕТ</t>
  </si>
  <si>
    <t>федеральный бюдж.</t>
  </si>
  <si>
    <t>1.2.Благотворительная помощь</t>
  </si>
  <si>
    <t>2.6. Благотворительная помощь</t>
  </si>
  <si>
    <t>АГД</t>
  </si>
  <si>
    <t>Проведение районного конкурса  «Безопасное колесо»</t>
  </si>
  <si>
    <t>3.1.Благотворительная помощь</t>
  </si>
  <si>
    <t>2016 г. утверждено</t>
  </si>
  <si>
    <t>2016 г. исполнено</t>
  </si>
  <si>
    <t>2017 г. исполнено</t>
  </si>
  <si>
    <t>2017г. утверждено</t>
  </si>
  <si>
    <t>Подпрограмма 5</t>
  </si>
  <si>
    <t>2.4.  Резервный фонд Правительства Архангельской области</t>
  </si>
  <si>
    <t>7.1. Работа с ЦЗН</t>
  </si>
  <si>
    <t>7.21. Выплата ком.льгот педпгогическим работникам</t>
  </si>
  <si>
    <t>Исполнитель: консультант Лисенкова Т.А. 8 818 48 (9-13-94)</t>
  </si>
  <si>
    <r>
      <t>Программные мероприятия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муниципальной программы  муниципального образования «Мезенский муниципальный район»  "Развитие общего образования, создание условий для социализации детей в муниципальном образовании «Мезенский муниципальный район» на 2015 – 2017 годы»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</si>
</sst>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i/>
      <sz val="8"/>
      <name val="Arial Cyr"/>
      <family val="2"/>
    </font>
    <font>
      <b/>
      <sz val="8"/>
      <name val="Arial Cyr"/>
      <family val="0"/>
    </font>
    <font>
      <b/>
      <sz val="8"/>
      <name val="Castellar"/>
      <family val="1"/>
    </font>
    <font>
      <b/>
      <sz val="8"/>
      <name val="Arial Baltic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1" fontId="5" fillId="0" borderId="18" xfId="0" applyNumberFormat="1" applyFont="1" applyBorder="1" applyAlignment="1">
      <alignment horizontal="center"/>
    </xf>
    <xf numFmtId="9" fontId="4" fillId="0" borderId="13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/>
    </xf>
    <xf numFmtId="172" fontId="7" fillId="0" borderId="29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30" xfId="0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10" fillId="0" borderId="0" xfId="0" applyFont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28" xfId="0" applyFont="1" applyBorder="1" applyAlignment="1">
      <alignment/>
    </xf>
    <xf numFmtId="1" fontId="5" fillId="0" borderId="32" xfId="0" applyNumberFormat="1" applyFont="1" applyBorder="1" applyAlignment="1">
      <alignment/>
    </xf>
    <xf numFmtId="1" fontId="7" fillId="0" borderId="33" xfId="0" applyNumberFormat="1" applyFont="1" applyBorder="1" applyAlignment="1">
      <alignment/>
    </xf>
    <xf numFmtId="172" fontId="5" fillId="0" borderId="34" xfId="0" applyNumberFormat="1" applyFont="1" applyBorder="1" applyAlignment="1">
      <alignment/>
    </xf>
    <xf numFmtId="172" fontId="7" fillId="0" borderId="29" xfId="0" applyNumberFormat="1" applyFont="1" applyBorder="1" applyAlignment="1">
      <alignment/>
    </xf>
    <xf numFmtId="172" fontId="7" fillId="0" borderId="3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1" fontId="9" fillId="0" borderId="2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72" fontId="7" fillId="0" borderId="35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172" fontId="5" fillId="0" borderId="37" xfId="0" applyNumberFormat="1" applyFont="1" applyBorder="1" applyAlignment="1">
      <alignment horizontal="center"/>
    </xf>
    <xf numFmtId="172" fontId="7" fillId="0" borderId="38" xfId="0" applyNumberFormat="1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172" fontId="5" fillId="0" borderId="39" xfId="0" applyNumberFormat="1" applyFont="1" applyBorder="1" applyAlignment="1">
      <alignment horizontal="center"/>
    </xf>
    <xf numFmtId="172" fontId="6" fillId="0" borderId="38" xfId="0" applyNumberFormat="1" applyFont="1" applyBorder="1" applyAlignment="1">
      <alignment horizontal="center"/>
    </xf>
    <xf numFmtId="172" fontId="9" fillId="0" borderId="40" xfId="0" applyNumberFormat="1" applyFont="1" applyBorder="1" applyAlignment="1">
      <alignment horizontal="center"/>
    </xf>
    <xf numFmtId="172" fontId="7" fillId="0" borderId="40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/>
    </xf>
    <xf numFmtId="1" fontId="7" fillId="0" borderId="29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7" fillId="0" borderId="33" xfId="0" applyNumberFormat="1" applyFont="1" applyBorder="1" applyAlignment="1">
      <alignment/>
    </xf>
    <xf numFmtId="1" fontId="7" fillId="0" borderId="35" xfId="0" applyNumberFormat="1" applyFont="1" applyBorder="1" applyAlignment="1">
      <alignment/>
    </xf>
    <xf numFmtId="1" fontId="7" fillId="0" borderId="32" xfId="0" applyNumberFormat="1" applyFont="1" applyBorder="1" applyAlignment="1">
      <alignment/>
    </xf>
    <xf numFmtId="1" fontId="7" fillId="0" borderId="34" xfId="0" applyNumberFormat="1" applyFont="1" applyBorder="1" applyAlignment="1">
      <alignment/>
    </xf>
    <xf numFmtId="0" fontId="7" fillId="0" borderId="33" xfId="0" applyFont="1" applyBorder="1" applyAlignment="1">
      <alignment horizontal="center"/>
    </xf>
    <xf numFmtId="0" fontId="0" fillId="0" borderId="41" xfId="0" applyBorder="1" applyAlignment="1">
      <alignment/>
    </xf>
    <xf numFmtId="173" fontId="5" fillId="0" borderId="42" xfId="0" applyNumberFormat="1" applyFont="1" applyBorder="1" applyAlignment="1">
      <alignment/>
    </xf>
    <xf numFmtId="172" fontId="7" fillId="0" borderId="43" xfId="0" applyNumberFormat="1" applyFont="1" applyBorder="1" applyAlignment="1">
      <alignment/>
    </xf>
    <xf numFmtId="172" fontId="7" fillId="0" borderId="4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173" fontId="7" fillId="0" borderId="45" xfId="0" applyNumberFormat="1" applyFont="1" applyBorder="1" applyAlignment="1">
      <alignment/>
    </xf>
    <xf numFmtId="173" fontId="7" fillId="0" borderId="46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173" fontId="7" fillId="0" borderId="47" xfId="0" applyNumberFormat="1" applyFont="1" applyBorder="1" applyAlignment="1">
      <alignment/>
    </xf>
    <xf numFmtId="172" fontId="7" fillId="0" borderId="44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/>
    </xf>
    <xf numFmtId="172" fontId="7" fillId="0" borderId="48" xfId="0" applyNumberFormat="1" applyFont="1" applyBorder="1" applyAlignment="1">
      <alignment/>
    </xf>
    <xf numFmtId="172" fontId="7" fillId="0" borderId="29" xfId="0" applyNumberFormat="1" applyFont="1" applyBorder="1" applyAlignment="1">
      <alignment horizontal="right"/>
    </xf>
    <xf numFmtId="172" fontId="7" fillId="0" borderId="43" xfId="0" applyNumberFormat="1" applyFont="1" applyBorder="1" applyAlignment="1">
      <alignment horizontal="right"/>
    </xf>
    <xf numFmtId="172" fontId="7" fillId="0" borderId="49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 horizontal="center"/>
    </xf>
    <xf numFmtId="1" fontId="5" fillId="0" borderId="5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51" xfId="0" applyBorder="1" applyAlignment="1">
      <alignment wrapText="1"/>
    </xf>
    <xf numFmtId="0" fontId="16" fillId="0" borderId="52" xfId="0" applyFont="1" applyBorder="1" applyAlignment="1">
      <alignment horizontal="center" wrapText="1"/>
    </xf>
    <xf numFmtId="0" fontId="16" fillId="0" borderId="53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0" fontId="17" fillId="0" borderId="53" xfId="0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16" fillId="0" borderId="54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55" xfId="0" applyFont="1" applyBorder="1" applyAlignment="1">
      <alignment horizontal="center" wrapText="1"/>
    </xf>
    <xf numFmtId="0" fontId="16" fillId="0" borderId="56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17" fillId="0" borderId="54" xfId="0" applyFont="1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2" xfId="0" applyBorder="1" applyAlignment="1">
      <alignment wrapText="1"/>
    </xf>
    <xf numFmtId="0" fontId="17" fillId="0" borderId="55" xfId="0" applyFont="1" applyBorder="1" applyAlignment="1">
      <alignment horizontal="center" wrapText="1"/>
    </xf>
    <xf numFmtId="0" fontId="16" fillId="0" borderId="5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7" fillId="0" borderId="36" xfId="0" applyFont="1" applyBorder="1" applyAlignment="1">
      <alignment horizontal="center" wrapText="1"/>
    </xf>
    <xf numFmtId="0" fontId="17" fillId="0" borderId="56" xfId="0" applyFont="1" applyBorder="1" applyAlignment="1">
      <alignment horizontal="center" wrapText="1"/>
    </xf>
    <xf numFmtId="0" fontId="18" fillId="0" borderId="55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54" xfId="0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5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6" fillId="0" borderId="59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4" fontId="16" fillId="0" borderId="11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4" fontId="17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4" fontId="16" fillId="0" borderId="12" xfId="0" applyNumberFormat="1" applyFont="1" applyBorder="1" applyAlignment="1">
      <alignment horizontal="center" wrapText="1"/>
    </xf>
    <xf numFmtId="4" fontId="16" fillId="0" borderId="13" xfId="0" applyNumberFormat="1" applyFont="1" applyBorder="1" applyAlignment="1">
      <alignment horizontal="center" wrapText="1"/>
    </xf>
    <xf numFmtId="4" fontId="16" fillId="0" borderId="61" xfId="0" applyNumberFormat="1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16" fillId="0" borderId="13" xfId="0" applyNumberFormat="1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6" fillId="0" borderId="11" xfId="0" applyFont="1" applyBorder="1" applyAlignment="1">
      <alignment vertical="top" wrapText="1"/>
    </xf>
    <xf numFmtId="0" fontId="18" fillId="0" borderId="35" xfId="0" applyFont="1" applyBorder="1" applyAlignment="1">
      <alignment horizontal="center" wrapText="1"/>
    </xf>
    <xf numFmtId="0" fontId="16" fillId="0" borderId="62" xfId="0" applyFont="1" applyBorder="1" applyAlignment="1">
      <alignment vertical="top" wrapText="1"/>
    </xf>
    <xf numFmtId="0" fontId="17" fillId="0" borderId="63" xfId="0" applyFont="1" applyBorder="1" applyAlignment="1">
      <alignment wrapText="1"/>
    </xf>
    <xf numFmtId="0" fontId="16" fillId="0" borderId="6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0" fillId="0" borderId="64" xfId="0" applyBorder="1" applyAlignment="1">
      <alignment wrapText="1"/>
    </xf>
    <xf numFmtId="0" fontId="0" fillId="0" borderId="31" xfId="0" applyBorder="1" applyAlignment="1">
      <alignment wrapText="1"/>
    </xf>
    <xf numFmtId="0" fontId="16" fillId="0" borderId="64" xfId="0" applyFont="1" applyBorder="1" applyAlignment="1">
      <alignment horizontal="center" wrapText="1"/>
    </xf>
    <xf numFmtId="4" fontId="16" fillId="0" borderId="12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21" fillId="0" borderId="11" xfId="0" applyNumberFormat="1" applyFont="1" applyBorder="1" applyAlignment="1">
      <alignment horizontal="center" wrapText="1"/>
    </xf>
    <xf numFmtId="4" fontId="16" fillId="0" borderId="61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6" fillId="0" borderId="21" xfId="0" applyFont="1" applyBorder="1" applyAlignment="1">
      <alignment horizontal="center" wrapText="1"/>
    </xf>
    <xf numFmtId="0" fontId="16" fillId="0" borderId="20" xfId="0" applyFont="1" applyBorder="1" applyAlignment="1">
      <alignment wrapText="1"/>
    </xf>
    <xf numFmtId="0" fontId="17" fillId="0" borderId="20" xfId="0" applyFont="1" applyBorder="1" applyAlignment="1">
      <alignment horizontal="center" wrapText="1"/>
    </xf>
    <xf numFmtId="4" fontId="16" fillId="0" borderId="20" xfId="0" applyNumberFormat="1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8" xfId="0" applyFont="1" applyBorder="1" applyAlignment="1">
      <alignment wrapText="1"/>
    </xf>
    <xf numFmtId="4" fontId="16" fillId="0" borderId="18" xfId="0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4" fontId="16" fillId="0" borderId="26" xfId="0" applyNumberFormat="1" applyFont="1" applyBorder="1" applyAlignment="1">
      <alignment horizontal="center" wrapText="1"/>
    </xf>
    <xf numFmtId="4" fontId="16" fillId="0" borderId="19" xfId="0" applyNumberFormat="1" applyFont="1" applyBorder="1" applyAlignment="1">
      <alignment horizontal="center" wrapText="1"/>
    </xf>
    <xf numFmtId="4" fontId="16" fillId="0" borderId="19" xfId="0" applyNumberFormat="1" applyFont="1" applyBorder="1" applyAlignment="1">
      <alignment wrapText="1"/>
    </xf>
    <xf numFmtId="4" fontId="16" fillId="0" borderId="26" xfId="0" applyNumberFormat="1" applyFont="1" applyBorder="1" applyAlignment="1">
      <alignment wrapText="1"/>
    </xf>
    <xf numFmtId="0" fontId="0" fillId="0" borderId="54" xfId="0" applyBorder="1" applyAlignment="1">
      <alignment wrapText="1"/>
    </xf>
    <xf numFmtId="4" fontId="17" fillId="0" borderId="13" xfId="0" applyNumberFormat="1" applyFont="1" applyBorder="1" applyAlignment="1">
      <alignment horizontal="center" wrapText="1"/>
    </xf>
    <xf numFmtId="4" fontId="0" fillId="0" borderId="18" xfId="0" applyNumberFormat="1" applyBorder="1" applyAlignment="1">
      <alignment wrapText="1"/>
    </xf>
    <xf numFmtId="4" fontId="16" fillId="0" borderId="28" xfId="0" applyNumberFormat="1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4" fontId="17" fillId="0" borderId="55" xfId="0" applyNumberFormat="1" applyFont="1" applyBorder="1" applyAlignment="1">
      <alignment horizontal="center" wrapText="1"/>
    </xf>
    <xf numFmtId="4" fontId="17" fillId="0" borderId="20" xfId="0" applyNumberFormat="1" applyFont="1" applyBorder="1" applyAlignment="1">
      <alignment horizontal="center" wrapText="1"/>
    </xf>
    <xf numFmtId="4" fontId="17" fillId="0" borderId="65" xfId="0" applyNumberFormat="1" applyFont="1" applyBorder="1" applyAlignment="1">
      <alignment horizontal="center" wrapText="1"/>
    </xf>
    <xf numFmtId="4" fontId="17" fillId="0" borderId="18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16" fillId="0" borderId="28" xfId="0" applyFont="1" applyBorder="1" applyAlignment="1">
      <alignment wrapText="1"/>
    </xf>
    <xf numFmtId="0" fontId="16" fillId="0" borderId="35" xfId="0" applyFont="1" applyBorder="1" applyAlignment="1">
      <alignment wrapText="1"/>
    </xf>
    <xf numFmtId="0" fontId="16" fillId="0" borderId="51" xfId="0" applyFont="1" applyBorder="1" applyAlignment="1">
      <alignment wrapText="1"/>
    </xf>
    <xf numFmtId="0" fontId="16" fillId="0" borderId="54" xfId="0" applyFont="1" applyBorder="1" applyAlignment="1">
      <alignment wrapText="1"/>
    </xf>
    <xf numFmtId="0" fontId="16" fillId="0" borderId="55" xfId="0" applyFont="1" applyBorder="1" applyAlignment="1">
      <alignment wrapText="1"/>
    </xf>
    <xf numFmtId="0" fontId="16" fillId="0" borderId="56" xfId="0" applyFont="1" applyBorder="1" applyAlignment="1">
      <alignment wrapText="1"/>
    </xf>
    <xf numFmtId="0" fontId="16" fillId="0" borderId="33" xfId="0" applyFont="1" applyBorder="1" applyAlignment="1">
      <alignment horizontal="center" wrapText="1"/>
    </xf>
    <xf numFmtId="0" fontId="18" fillId="0" borderId="59" xfId="0" applyFont="1" applyBorder="1" applyAlignment="1">
      <alignment wrapText="1"/>
    </xf>
    <xf numFmtId="0" fontId="16" fillId="0" borderId="58" xfId="0" applyFont="1" applyBorder="1" applyAlignment="1">
      <alignment wrapText="1"/>
    </xf>
    <xf numFmtId="0" fontId="16" fillId="0" borderId="60" xfId="0" applyFont="1" applyBorder="1" applyAlignment="1">
      <alignment wrapText="1"/>
    </xf>
    <xf numFmtId="0" fontId="16" fillId="0" borderId="63" xfId="0" applyFont="1" applyBorder="1" applyAlignment="1">
      <alignment wrapText="1"/>
    </xf>
    <xf numFmtId="0" fontId="17" fillId="0" borderId="58" xfId="0" applyFont="1" applyBorder="1" applyAlignment="1">
      <alignment wrapText="1"/>
    </xf>
    <xf numFmtId="0" fontId="17" fillId="0" borderId="60" xfId="0" applyFont="1" applyBorder="1" applyAlignment="1">
      <alignment wrapText="1"/>
    </xf>
    <xf numFmtId="0" fontId="16" fillId="0" borderId="59" xfId="0" applyFont="1" applyBorder="1" applyAlignment="1">
      <alignment wrapText="1"/>
    </xf>
    <xf numFmtId="0" fontId="18" fillId="0" borderId="35" xfId="0" applyFont="1" applyBorder="1" applyAlignment="1">
      <alignment wrapText="1"/>
    </xf>
    <xf numFmtId="0" fontId="16" fillId="0" borderId="33" xfId="0" applyFont="1" applyBorder="1" applyAlignment="1">
      <alignment wrapText="1"/>
    </xf>
    <xf numFmtId="4" fontId="17" fillId="0" borderId="35" xfId="0" applyNumberFormat="1" applyFont="1" applyBorder="1" applyAlignment="1">
      <alignment horizontal="center" wrapText="1"/>
    </xf>
    <xf numFmtId="4" fontId="0" fillId="0" borderId="51" xfId="0" applyNumberFormat="1" applyBorder="1" applyAlignment="1">
      <alignment wrapText="1"/>
    </xf>
    <xf numFmtId="4" fontId="16" fillId="0" borderId="28" xfId="0" applyNumberFormat="1" applyFont="1" applyBorder="1" applyAlignment="1">
      <alignment wrapText="1"/>
    </xf>
    <xf numFmtId="4" fontId="16" fillId="0" borderId="51" xfId="0" applyNumberFormat="1" applyFont="1" applyBorder="1" applyAlignment="1">
      <alignment wrapText="1"/>
    </xf>
    <xf numFmtId="4" fontId="16" fillId="0" borderId="33" xfId="0" applyNumberFormat="1" applyFont="1" applyBorder="1" applyAlignment="1">
      <alignment horizontal="center" wrapText="1"/>
    </xf>
    <xf numFmtId="4" fontId="16" fillId="0" borderId="33" xfId="0" applyNumberFormat="1" applyFont="1" applyBorder="1" applyAlignment="1">
      <alignment wrapText="1"/>
    </xf>
    <xf numFmtId="4" fontId="17" fillId="0" borderId="28" xfId="0" applyNumberFormat="1" applyFont="1" applyBorder="1" applyAlignment="1">
      <alignment wrapText="1"/>
    </xf>
    <xf numFmtId="4" fontId="17" fillId="0" borderId="33" xfId="0" applyNumberFormat="1" applyFont="1" applyBorder="1" applyAlignment="1">
      <alignment horizontal="center" wrapText="1"/>
    </xf>
    <xf numFmtId="4" fontId="17" fillId="0" borderId="33" xfId="0" applyNumberFormat="1" applyFont="1" applyBorder="1" applyAlignment="1">
      <alignment wrapText="1"/>
    </xf>
    <xf numFmtId="4" fontId="16" fillId="0" borderId="35" xfId="0" applyNumberFormat="1" applyFont="1" applyBorder="1" applyAlignment="1">
      <alignment horizontal="center" wrapText="1"/>
    </xf>
    <xf numFmtId="4" fontId="16" fillId="0" borderId="35" xfId="0" applyNumberFormat="1" applyFont="1" applyBorder="1" applyAlignment="1">
      <alignment wrapText="1"/>
    </xf>
    <xf numFmtId="4" fontId="0" fillId="0" borderId="35" xfId="0" applyNumberFormat="1" applyBorder="1" applyAlignment="1">
      <alignment wrapText="1"/>
    </xf>
    <xf numFmtId="4" fontId="0" fillId="0" borderId="35" xfId="0" applyNumberFormat="1" applyBorder="1" applyAlignment="1">
      <alignment/>
    </xf>
    <xf numFmtId="0" fontId="20" fillId="0" borderId="28" xfId="0" applyFont="1" applyBorder="1" applyAlignment="1">
      <alignment wrapText="1"/>
    </xf>
    <xf numFmtId="0" fontId="20" fillId="0" borderId="35" xfId="0" applyFont="1" applyBorder="1" applyAlignment="1">
      <alignment wrapText="1"/>
    </xf>
    <xf numFmtId="0" fontId="20" fillId="0" borderId="48" xfId="0" applyFont="1" applyBorder="1" applyAlignment="1">
      <alignment wrapText="1"/>
    </xf>
    <xf numFmtId="4" fontId="16" fillId="0" borderId="44" xfId="0" applyNumberFormat="1" applyFont="1" applyBorder="1" applyAlignment="1">
      <alignment horizontal="center" wrapText="1"/>
    </xf>
    <xf numFmtId="4" fontId="0" fillId="0" borderId="33" xfId="0" applyNumberFormat="1" applyBorder="1" applyAlignment="1">
      <alignment wrapText="1"/>
    </xf>
    <xf numFmtId="0" fontId="16" fillId="0" borderId="36" xfId="0" applyFont="1" applyBorder="1" applyAlignment="1">
      <alignment wrapText="1"/>
    </xf>
    <xf numFmtId="0" fontId="16" fillId="0" borderId="57" xfId="0" applyFont="1" applyBorder="1" applyAlignment="1">
      <alignment wrapText="1"/>
    </xf>
    <xf numFmtId="4" fontId="16" fillId="0" borderId="53" xfId="0" applyNumberFormat="1" applyFont="1" applyBorder="1" applyAlignment="1">
      <alignment horizontal="center" wrapText="1"/>
    </xf>
    <xf numFmtId="4" fontId="16" fillId="0" borderId="53" xfId="0" applyNumberFormat="1" applyFont="1" applyBorder="1" applyAlignment="1">
      <alignment wrapText="1"/>
    </xf>
    <xf numFmtId="4" fontId="16" fillId="0" borderId="54" xfId="0" applyNumberFormat="1" applyFont="1" applyBorder="1" applyAlignment="1">
      <alignment wrapText="1"/>
    </xf>
    <xf numFmtId="4" fontId="16" fillId="0" borderId="56" xfId="0" applyNumberFormat="1" applyFont="1" applyBorder="1" applyAlignment="1">
      <alignment wrapText="1"/>
    </xf>
    <xf numFmtId="4" fontId="16" fillId="0" borderId="55" xfId="0" applyNumberFormat="1" applyFont="1" applyBorder="1" applyAlignment="1">
      <alignment horizontal="center" wrapText="1"/>
    </xf>
    <xf numFmtId="4" fontId="16" fillId="0" borderId="55" xfId="0" applyNumberFormat="1" applyFont="1" applyBorder="1" applyAlignment="1">
      <alignment wrapText="1"/>
    </xf>
    <xf numFmtId="4" fontId="0" fillId="0" borderId="55" xfId="0" applyNumberFormat="1" applyBorder="1" applyAlignment="1">
      <alignment wrapText="1"/>
    </xf>
    <xf numFmtId="4" fontId="0" fillId="0" borderId="53" xfId="0" applyNumberFormat="1" applyBorder="1" applyAlignment="1">
      <alignment wrapText="1"/>
    </xf>
    <xf numFmtId="4" fontId="0" fillId="0" borderId="56" xfId="0" applyNumberFormat="1" applyBorder="1" applyAlignment="1">
      <alignment wrapText="1"/>
    </xf>
    <xf numFmtId="4" fontId="16" fillId="0" borderId="47" xfId="0" applyNumberFormat="1" applyFont="1" applyBorder="1" applyAlignment="1">
      <alignment horizontal="center" wrapText="1"/>
    </xf>
    <xf numFmtId="4" fontId="16" fillId="0" borderId="56" xfId="0" applyNumberFormat="1" applyFont="1" applyBorder="1" applyAlignment="1">
      <alignment horizontal="center" wrapText="1"/>
    </xf>
    <xf numFmtId="4" fontId="16" fillId="0" borderId="54" xfId="0" applyNumberFormat="1" applyFont="1" applyBorder="1" applyAlignment="1">
      <alignment horizontal="center" wrapText="1"/>
    </xf>
    <xf numFmtId="4" fontId="16" fillId="0" borderId="57" xfId="0" applyNumberFormat="1" applyFont="1" applyBorder="1" applyAlignment="1">
      <alignment horizontal="center" wrapText="1"/>
    </xf>
    <xf numFmtId="4" fontId="17" fillId="0" borderId="44" xfId="0" applyNumberFormat="1" applyFont="1" applyBorder="1" applyAlignment="1">
      <alignment horizontal="center" wrapText="1"/>
    </xf>
    <xf numFmtId="4" fontId="17" fillId="0" borderId="53" xfId="0" applyNumberFormat="1" applyFont="1" applyBorder="1" applyAlignment="1">
      <alignment horizontal="center" wrapText="1"/>
    </xf>
    <xf numFmtId="4" fontId="17" fillId="0" borderId="53" xfId="0" applyNumberFormat="1" applyFont="1" applyBorder="1" applyAlignment="1">
      <alignment wrapText="1"/>
    </xf>
    <xf numFmtId="0" fontId="16" fillId="0" borderId="23" xfId="0" applyFont="1" applyBorder="1" applyAlignment="1">
      <alignment horizontal="center" wrapText="1"/>
    </xf>
    <xf numFmtId="4" fontId="17" fillId="0" borderId="24" xfId="0" applyNumberFormat="1" applyFont="1" applyBorder="1" applyAlignment="1">
      <alignment horizontal="center" wrapText="1"/>
    </xf>
    <xf numFmtId="4" fontId="16" fillId="0" borderId="50" xfId="0" applyNumberFormat="1" applyFont="1" applyBorder="1" applyAlignment="1">
      <alignment wrapText="1"/>
    </xf>
    <xf numFmtId="0" fontId="16" fillId="0" borderId="30" xfId="0" applyFont="1" applyBorder="1" applyAlignment="1">
      <alignment horizontal="center" wrapText="1"/>
    </xf>
    <xf numFmtId="0" fontId="17" fillId="0" borderId="48" xfId="0" applyFont="1" applyBorder="1" applyAlignment="1">
      <alignment horizontal="center" wrapText="1"/>
    </xf>
    <xf numFmtId="0" fontId="17" fillId="0" borderId="34" xfId="0" applyFont="1" applyBorder="1" applyAlignment="1">
      <alignment wrapText="1"/>
    </xf>
    <xf numFmtId="0" fontId="17" fillId="0" borderId="35" xfId="0" applyFont="1" applyBorder="1" applyAlignment="1">
      <alignment wrapText="1"/>
    </xf>
    <xf numFmtId="4" fontId="16" fillId="0" borderId="66" xfId="0" applyNumberFormat="1" applyFont="1" applyBorder="1" applyAlignment="1">
      <alignment horizontal="center" wrapText="1"/>
    </xf>
    <xf numFmtId="4" fontId="16" fillId="0" borderId="50" xfId="0" applyNumberFormat="1" applyFont="1" applyBorder="1" applyAlignment="1">
      <alignment horizontal="center" wrapText="1"/>
    </xf>
    <xf numFmtId="4" fontId="0" fillId="0" borderId="50" xfId="0" applyNumberFormat="1" applyBorder="1" applyAlignment="1">
      <alignment wrapText="1"/>
    </xf>
    <xf numFmtId="4" fontId="21" fillId="0" borderId="50" xfId="0" applyNumberFormat="1" applyFont="1" applyBorder="1" applyAlignment="1">
      <alignment horizontal="center" wrapText="1"/>
    </xf>
    <xf numFmtId="4" fontId="16" fillId="0" borderId="15" xfId="0" applyNumberFormat="1" applyFont="1" applyBorder="1" applyAlignment="1">
      <alignment wrapText="1"/>
    </xf>
    <xf numFmtId="4" fontId="16" fillId="0" borderId="67" xfId="0" applyNumberFormat="1" applyFont="1" applyBorder="1" applyAlignment="1">
      <alignment wrapText="1"/>
    </xf>
    <xf numFmtId="4" fontId="3" fillId="0" borderId="33" xfId="0" applyNumberFormat="1" applyFont="1" applyBorder="1" applyAlignment="1">
      <alignment/>
    </xf>
    <xf numFmtId="0" fontId="17" fillId="0" borderId="57" xfId="0" applyFont="1" applyBorder="1" applyAlignment="1">
      <alignment horizontal="center" wrapText="1"/>
    </xf>
    <xf numFmtId="4" fontId="17" fillId="0" borderId="45" xfId="0" applyNumberFormat="1" applyFont="1" applyBorder="1" applyAlignment="1">
      <alignment horizontal="center" wrapText="1"/>
    </xf>
    <xf numFmtId="4" fontId="22" fillId="0" borderId="44" xfId="0" applyNumberFormat="1" applyFont="1" applyBorder="1" applyAlignment="1">
      <alignment horizontal="center" wrapText="1"/>
    </xf>
    <xf numFmtId="4" fontId="17" fillId="0" borderId="57" xfId="0" applyNumberFormat="1" applyFont="1" applyBorder="1" applyAlignment="1">
      <alignment horizontal="center" wrapText="1"/>
    </xf>
    <xf numFmtId="4" fontId="16" fillId="0" borderId="22" xfId="0" applyNumberFormat="1" applyFont="1" applyBorder="1" applyAlignment="1">
      <alignment horizontal="center" wrapText="1"/>
    </xf>
    <xf numFmtId="4" fontId="16" fillId="0" borderId="22" xfId="0" applyNumberFormat="1" applyFont="1" applyBorder="1" applyAlignment="1">
      <alignment wrapText="1"/>
    </xf>
    <xf numFmtId="4" fontId="17" fillId="0" borderId="68" xfId="0" applyNumberFormat="1" applyFont="1" applyBorder="1" applyAlignment="1">
      <alignment horizontal="center" wrapText="1"/>
    </xf>
    <xf numFmtId="4" fontId="21" fillId="0" borderId="18" xfId="0" applyNumberFormat="1" applyFont="1" applyBorder="1" applyAlignment="1">
      <alignment horizontal="center" wrapText="1"/>
    </xf>
    <xf numFmtId="4" fontId="16" fillId="0" borderId="57" xfId="0" applyNumberFormat="1" applyFont="1" applyBorder="1" applyAlignment="1">
      <alignment wrapText="1"/>
    </xf>
    <xf numFmtId="0" fontId="16" fillId="0" borderId="62" xfId="0" applyFont="1" applyBorder="1" applyAlignment="1">
      <alignment wrapText="1"/>
    </xf>
    <xf numFmtId="0" fontId="0" fillId="0" borderId="62" xfId="0" applyBorder="1" applyAlignment="1">
      <alignment/>
    </xf>
    <xf numFmtId="0" fontId="10" fillId="0" borderId="21" xfId="0" applyFont="1" applyBorder="1" applyAlignment="1">
      <alignment wrapText="1"/>
    </xf>
    <xf numFmtId="4" fontId="10" fillId="0" borderId="20" xfId="0" applyNumberFormat="1" applyFont="1" applyBorder="1" applyAlignment="1">
      <alignment wrapText="1"/>
    </xf>
    <xf numFmtId="0" fontId="20" fillId="0" borderId="30" xfId="0" applyFont="1" applyBorder="1" applyAlignment="1">
      <alignment horizontal="justify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20" fillId="0" borderId="35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17" fillId="0" borderId="51" xfId="0" applyFont="1" applyBorder="1" applyAlignment="1">
      <alignment horizontal="center" wrapText="1"/>
    </xf>
    <xf numFmtId="0" fontId="16" fillId="0" borderId="4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4" fontId="17" fillId="0" borderId="26" xfId="0" applyNumberFormat="1" applyFont="1" applyBorder="1" applyAlignment="1">
      <alignment horizontal="center" wrapText="1"/>
    </xf>
    <xf numFmtId="4" fontId="21" fillId="0" borderId="11" xfId="0" applyNumberFormat="1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6" fillId="0" borderId="61" xfId="0" applyFont="1" applyBorder="1" applyAlignment="1">
      <alignment wrapText="1"/>
    </xf>
    <xf numFmtId="4" fontId="0" fillId="0" borderId="61" xfId="0" applyNumberFormat="1" applyBorder="1" applyAlignment="1">
      <alignment wrapText="1"/>
    </xf>
    <xf numFmtId="0" fontId="20" fillId="0" borderId="36" xfId="0" applyFont="1" applyBorder="1" applyAlignment="1">
      <alignment wrapText="1"/>
    </xf>
    <xf numFmtId="4" fontId="16" fillId="0" borderId="69" xfId="0" applyNumberFormat="1" applyFont="1" applyBorder="1" applyAlignment="1">
      <alignment horizontal="center" wrapText="1"/>
    </xf>
    <xf numFmtId="0" fontId="0" fillId="0" borderId="70" xfId="0" applyBorder="1" applyAlignment="1">
      <alignment wrapText="1"/>
    </xf>
    <xf numFmtId="4" fontId="16" fillId="0" borderId="42" xfId="0" applyNumberFormat="1" applyFont="1" applyBorder="1" applyAlignment="1">
      <alignment wrapText="1"/>
    </xf>
    <xf numFmtId="4" fontId="18" fillId="0" borderId="18" xfId="0" applyNumberFormat="1" applyFont="1" applyBorder="1" applyAlignment="1">
      <alignment horizontal="center" wrapText="1"/>
    </xf>
    <xf numFmtId="0" fontId="16" fillId="0" borderId="24" xfId="0" applyFont="1" applyBorder="1" applyAlignment="1">
      <alignment wrapText="1"/>
    </xf>
    <xf numFmtId="0" fontId="17" fillId="0" borderId="24" xfId="0" applyFont="1" applyBorder="1" applyAlignment="1">
      <alignment horizontal="center" wrapText="1"/>
    </xf>
    <xf numFmtId="4" fontId="17" fillId="0" borderId="40" xfId="0" applyNumberFormat="1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4" fontId="16" fillId="0" borderId="10" xfId="0" applyNumberFormat="1" applyFont="1" applyBorder="1" applyAlignment="1">
      <alignment wrapText="1"/>
    </xf>
    <xf numFmtId="4" fontId="17" fillId="0" borderId="19" xfId="0" applyNumberFormat="1" applyFont="1" applyBorder="1" applyAlignment="1">
      <alignment wrapText="1"/>
    </xf>
    <xf numFmtId="4" fontId="17" fillId="0" borderId="39" xfId="0" applyNumberFormat="1" applyFont="1" applyBorder="1" applyAlignment="1">
      <alignment horizontal="center" wrapText="1"/>
    </xf>
    <xf numFmtId="4" fontId="0" fillId="0" borderId="19" xfId="0" applyNumberFormat="1" applyBorder="1" applyAlignment="1">
      <alignment wrapText="1"/>
    </xf>
    <xf numFmtId="4" fontId="16" fillId="0" borderId="16" xfId="0" applyNumberFormat="1" applyFont="1" applyBorder="1" applyAlignment="1">
      <alignment wrapText="1"/>
    </xf>
    <xf numFmtId="4" fontId="17" fillId="0" borderId="26" xfId="0" applyNumberFormat="1" applyFont="1" applyBorder="1" applyAlignment="1">
      <alignment wrapText="1"/>
    </xf>
    <xf numFmtId="4" fontId="0" fillId="0" borderId="12" xfId="0" applyNumberFormat="1" applyBorder="1" applyAlignment="1">
      <alignment wrapText="1"/>
    </xf>
    <xf numFmtId="4" fontId="17" fillId="0" borderId="25" xfId="0" applyNumberFormat="1" applyFont="1" applyBorder="1" applyAlignment="1">
      <alignment horizontal="center" wrapText="1"/>
    </xf>
    <xf numFmtId="4" fontId="16" fillId="0" borderId="27" xfId="0" applyNumberFormat="1" applyFont="1" applyBorder="1" applyAlignment="1">
      <alignment wrapText="1"/>
    </xf>
    <xf numFmtId="4" fontId="16" fillId="0" borderId="37" xfId="0" applyNumberFormat="1" applyFont="1" applyBorder="1" applyAlignment="1">
      <alignment wrapText="1"/>
    </xf>
    <xf numFmtId="4" fontId="0" fillId="0" borderId="37" xfId="0" applyNumberFormat="1" applyBorder="1" applyAlignment="1">
      <alignment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19" xfId="0" applyNumberFormat="1" applyFont="1" applyBorder="1" applyAlignment="1">
      <alignment horizontal="center" wrapText="1"/>
    </xf>
    <xf numFmtId="0" fontId="20" fillId="0" borderId="35" xfId="0" applyFont="1" applyBorder="1" applyAlignment="1">
      <alignment/>
    </xf>
    <xf numFmtId="4" fontId="17" fillId="0" borderId="54" xfId="0" applyNumberFormat="1" applyFont="1" applyBorder="1" applyAlignment="1">
      <alignment wrapText="1"/>
    </xf>
    <xf numFmtId="4" fontId="17" fillId="0" borderId="55" xfId="0" applyNumberFormat="1" applyFont="1" applyBorder="1" applyAlignment="1">
      <alignment wrapText="1"/>
    </xf>
    <xf numFmtId="0" fontId="17" fillId="0" borderId="28" xfId="0" applyFont="1" applyBorder="1" applyAlignment="1">
      <alignment wrapText="1"/>
    </xf>
    <xf numFmtId="0" fontId="17" fillId="0" borderId="51" xfId="0" applyFont="1" applyBorder="1" applyAlignment="1">
      <alignment wrapText="1"/>
    </xf>
    <xf numFmtId="0" fontId="17" fillId="0" borderId="33" xfId="0" applyFont="1" applyBorder="1" applyAlignment="1">
      <alignment wrapText="1"/>
    </xf>
    <xf numFmtId="0" fontId="16" fillId="0" borderId="29" xfId="0" applyFont="1" applyBorder="1" applyAlignment="1">
      <alignment wrapText="1"/>
    </xf>
    <xf numFmtId="0" fontId="16" fillId="0" borderId="52" xfId="0" applyFont="1" applyBorder="1" applyAlignment="1">
      <alignment wrapText="1"/>
    </xf>
    <xf numFmtId="0" fontId="16" fillId="0" borderId="45" xfId="0" applyFont="1" applyBorder="1" applyAlignment="1">
      <alignment wrapText="1"/>
    </xf>
    <xf numFmtId="0" fontId="16" fillId="0" borderId="47" xfId="0" applyFont="1" applyBorder="1" applyAlignment="1">
      <alignment wrapText="1"/>
    </xf>
    <xf numFmtId="4" fontId="16" fillId="0" borderId="40" xfId="0" applyNumberFormat="1" applyFont="1" applyBorder="1" applyAlignment="1">
      <alignment horizontal="center" wrapText="1"/>
    </xf>
    <xf numFmtId="4" fontId="17" fillId="0" borderId="47" xfId="0" applyNumberFormat="1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4" fontId="16" fillId="0" borderId="36" xfId="0" applyNumberFormat="1" applyFont="1" applyBorder="1" applyAlignment="1">
      <alignment horizontal="center" wrapText="1"/>
    </xf>
    <xf numFmtId="0" fontId="16" fillId="0" borderId="37" xfId="0" applyFont="1" applyBorder="1" applyAlignment="1">
      <alignment horizontal="center" vertical="top" wrapText="1"/>
    </xf>
    <xf numFmtId="4" fontId="21" fillId="0" borderId="71" xfId="0" applyNumberFormat="1" applyFont="1" applyBorder="1" applyAlignment="1">
      <alignment wrapText="1"/>
    </xf>
    <xf numFmtId="4" fontId="17" fillId="0" borderId="36" xfId="0" applyNumberFormat="1" applyFont="1" applyBorder="1" applyAlignment="1">
      <alignment horizontal="center" wrapText="1"/>
    </xf>
    <xf numFmtId="4" fontId="21" fillId="0" borderId="13" xfId="0" applyNumberFormat="1" applyFont="1" applyBorder="1" applyAlignment="1">
      <alignment horizontal="center" wrapText="1"/>
    </xf>
    <xf numFmtId="4" fontId="21" fillId="0" borderId="71" xfId="0" applyNumberFormat="1" applyFont="1" applyBorder="1" applyAlignment="1">
      <alignment horizontal="center" wrapText="1"/>
    </xf>
    <xf numFmtId="0" fontId="20" fillId="0" borderId="52" xfId="0" applyFont="1" applyBorder="1" applyAlignment="1">
      <alignment horizontal="center" wrapText="1"/>
    </xf>
    <xf numFmtId="4" fontId="16" fillId="0" borderId="0" xfId="0" applyNumberFormat="1" applyFont="1" applyBorder="1" applyAlignment="1">
      <alignment wrapText="1"/>
    </xf>
    <xf numFmtId="4" fontId="16" fillId="0" borderId="36" xfId="0" applyNumberFormat="1" applyFont="1" applyBorder="1" applyAlignment="1">
      <alignment wrapText="1"/>
    </xf>
    <xf numFmtId="4" fontId="16" fillId="0" borderId="45" xfId="0" applyNumberFormat="1" applyFont="1" applyBorder="1" applyAlignment="1">
      <alignment wrapText="1"/>
    </xf>
    <xf numFmtId="4" fontId="16" fillId="0" borderId="52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16" fillId="0" borderId="71" xfId="0" applyNumberFormat="1" applyFont="1" applyBorder="1" applyAlignment="1">
      <alignment wrapText="1"/>
    </xf>
    <xf numFmtId="4" fontId="17" fillId="0" borderId="52" xfId="0" applyNumberFormat="1" applyFont="1" applyBorder="1" applyAlignment="1">
      <alignment wrapText="1"/>
    </xf>
    <xf numFmtId="4" fontId="16" fillId="0" borderId="71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0" fontId="18" fillId="0" borderId="0" xfId="0" applyFont="1" applyBorder="1" applyAlignment="1">
      <alignment wrapText="1"/>
    </xf>
    <xf numFmtId="4" fontId="17" fillId="0" borderId="56" xfId="0" applyNumberFormat="1" applyFont="1" applyBorder="1" applyAlignment="1">
      <alignment wrapText="1"/>
    </xf>
    <xf numFmtId="4" fontId="16" fillId="0" borderId="38" xfId="0" applyNumberFormat="1" applyFont="1" applyBorder="1" applyAlignment="1">
      <alignment horizontal="center" wrapText="1"/>
    </xf>
    <xf numFmtId="4" fontId="17" fillId="0" borderId="36" xfId="0" applyNumberFormat="1" applyFont="1" applyBorder="1" applyAlignment="1">
      <alignment wrapText="1"/>
    </xf>
    <xf numFmtId="4" fontId="22" fillId="0" borderId="40" xfId="0" applyNumberFormat="1" applyFont="1" applyBorder="1" applyAlignment="1">
      <alignment horizontal="center" wrapText="1"/>
    </xf>
    <xf numFmtId="4" fontId="16" fillId="0" borderId="25" xfId="0" applyNumberFormat="1" applyFont="1" applyBorder="1" applyAlignment="1">
      <alignment horizontal="center" wrapText="1"/>
    </xf>
    <xf numFmtId="4" fontId="17" fillId="0" borderId="27" xfId="0" applyNumberFormat="1" applyFont="1" applyBorder="1" applyAlignment="1">
      <alignment horizontal="center" wrapText="1"/>
    </xf>
    <xf numFmtId="4" fontId="21" fillId="0" borderId="12" xfId="0" applyNumberFormat="1" applyFont="1" applyBorder="1" applyAlignment="1">
      <alignment wrapText="1"/>
    </xf>
    <xf numFmtId="4" fontId="21" fillId="0" borderId="19" xfId="0" applyNumberFormat="1" applyFont="1" applyBorder="1" applyAlignment="1">
      <alignment wrapText="1"/>
    </xf>
    <xf numFmtId="4" fontId="0" fillId="0" borderId="43" xfId="0" applyNumberFormat="1" applyBorder="1" applyAlignment="1">
      <alignment wrapText="1"/>
    </xf>
    <xf numFmtId="4" fontId="16" fillId="0" borderId="41" xfId="0" applyNumberFormat="1" applyFont="1" applyBorder="1" applyAlignment="1">
      <alignment wrapText="1"/>
    </xf>
    <xf numFmtId="4" fontId="17" fillId="0" borderId="25" xfId="0" applyNumberFormat="1" applyFont="1" applyBorder="1" applyAlignment="1">
      <alignment wrapText="1"/>
    </xf>
    <xf numFmtId="4" fontId="16" fillId="0" borderId="72" xfId="0" applyNumberFormat="1" applyFont="1" applyBorder="1" applyAlignment="1">
      <alignment wrapText="1"/>
    </xf>
    <xf numFmtId="4" fontId="16" fillId="0" borderId="43" xfId="0" applyNumberFormat="1" applyFont="1" applyBorder="1" applyAlignment="1">
      <alignment wrapText="1"/>
    </xf>
    <xf numFmtId="4" fontId="17" fillId="0" borderId="11" xfId="0" applyNumberFormat="1" applyFont="1" applyBorder="1" applyAlignment="1">
      <alignment wrapText="1"/>
    </xf>
    <xf numFmtId="0" fontId="16" fillId="0" borderId="15" xfId="0" applyFont="1" applyBorder="1" applyAlignment="1">
      <alignment horizontal="center" wrapText="1"/>
    </xf>
    <xf numFmtId="0" fontId="16" fillId="0" borderId="67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4" fontId="17" fillId="0" borderId="45" xfId="0" applyNumberFormat="1" applyFont="1" applyBorder="1" applyAlignment="1">
      <alignment wrapText="1"/>
    </xf>
    <xf numFmtId="0" fontId="16" fillId="0" borderId="52" xfId="0" applyFont="1" applyBorder="1" applyAlignment="1">
      <alignment horizontal="center"/>
    </xf>
    <xf numFmtId="0" fontId="20" fillId="0" borderId="52" xfId="0" applyFont="1" applyBorder="1" applyAlignment="1">
      <alignment/>
    </xf>
    <xf numFmtId="4" fontId="17" fillId="0" borderId="47" xfId="0" applyNumberFormat="1" applyFont="1" applyBorder="1" applyAlignment="1">
      <alignment wrapText="1"/>
    </xf>
    <xf numFmtId="4" fontId="16" fillId="0" borderId="47" xfId="0" applyNumberFormat="1" applyFont="1" applyBorder="1" applyAlignment="1">
      <alignment wrapText="1"/>
    </xf>
    <xf numFmtId="0" fontId="20" fillId="0" borderId="52" xfId="0" applyFont="1" applyBorder="1" applyAlignment="1">
      <alignment wrapText="1"/>
    </xf>
    <xf numFmtId="0" fontId="17" fillId="0" borderId="41" xfId="0" applyFont="1" applyBorder="1" applyAlignment="1">
      <alignment wrapText="1"/>
    </xf>
    <xf numFmtId="0" fontId="17" fillId="0" borderId="42" xfId="0" applyFont="1" applyBorder="1" applyAlignment="1">
      <alignment wrapText="1"/>
    </xf>
    <xf numFmtId="0" fontId="16" fillId="0" borderId="42" xfId="0" applyFon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16" fillId="0" borderId="73" xfId="0" applyFont="1" applyBorder="1" applyAlignment="1">
      <alignment horizontal="center" wrapText="1"/>
    </xf>
    <xf numFmtId="4" fontId="17" fillId="0" borderId="51" xfId="0" applyNumberFormat="1" applyFont="1" applyBorder="1" applyAlignment="1">
      <alignment horizontal="center" wrapText="1"/>
    </xf>
    <xf numFmtId="4" fontId="17" fillId="0" borderId="51" xfId="0" applyNumberFormat="1" applyFont="1" applyBorder="1" applyAlignment="1">
      <alignment wrapText="1"/>
    </xf>
    <xf numFmtId="4" fontId="0" fillId="0" borderId="13" xfId="0" applyNumberFormat="1" applyBorder="1" applyAlignment="1">
      <alignment wrapText="1"/>
    </xf>
    <xf numFmtId="0" fontId="16" fillId="0" borderId="44" xfId="0" applyFont="1" applyBorder="1" applyAlignment="1">
      <alignment wrapText="1"/>
    </xf>
    <xf numFmtId="4" fontId="17" fillId="0" borderId="0" xfId="0" applyNumberFormat="1" applyFont="1" applyBorder="1" applyAlignment="1">
      <alignment wrapText="1"/>
    </xf>
    <xf numFmtId="4" fontId="17" fillId="0" borderId="56" xfId="0" applyNumberFormat="1" applyFont="1" applyBorder="1" applyAlignment="1">
      <alignment horizontal="center" wrapText="1"/>
    </xf>
    <xf numFmtId="4" fontId="22" fillId="0" borderId="11" xfId="0" applyNumberFormat="1" applyFont="1" applyBorder="1" applyAlignment="1">
      <alignment wrapText="1"/>
    </xf>
    <xf numFmtId="0" fontId="16" fillId="0" borderId="45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4" fontId="17" fillId="0" borderId="12" xfId="0" applyNumberFormat="1" applyFont="1" applyBorder="1" applyAlignment="1">
      <alignment horizontal="center" wrapText="1"/>
    </xf>
    <xf numFmtId="4" fontId="10" fillId="0" borderId="26" xfId="0" applyNumberFormat="1" applyFont="1" applyBorder="1" applyAlignment="1">
      <alignment wrapText="1"/>
    </xf>
    <xf numFmtId="4" fontId="0" fillId="0" borderId="19" xfId="0" applyNumberFormat="1" applyBorder="1" applyAlignment="1">
      <alignment/>
    </xf>
    <xf numFmtId="0" fontId="16" fillId="0" borderId="47" xfId="0" applyFont="1" applyBorder="1" applyAlignment="1">
      <alignment horizontal="center"/>
    </xf>
    <xf numFmtId="0" fontId="17" fillId="0" borderId="62" xfId="0" applyFont="1" applyBorder="1" applyAlignment="1">
      <alignment wrapText="1"/>
    </xf>
    <xf numFmtId="4" fontId="0" fillId="0" borderId="11" xfId="0" applyNumberFormat="1" applyBorder="1" applyAlignment="1">
      <alignment/>
    </xf>
    <xf numFmtId="4" fontId="17" fillId="0" borderId="61" xfId="0" applyNumberFormat="1" applyFont="1" applyBorder="1" applyAlignment="1">
      <alignment wrapText="1"/>
    </xf>
    <xf numFmtId="4" fontId="22" fillId="0" borderId="33" xfId="0" applyNumberFormat="1" applyFont="1" applyBorder="1" applyAlignment="1">
      <alignment horizontal="center" wrapText="1"/>
    </xf>
    <xf numFmtId="4" fontId="10" fillId="0" borderId="61" xfId="0" applyNumberFormat="1" applyFont="1" applyBorder="1" applyAlignment="1">
      <alignment wrapText="1"/>
    </xf>
    <xf numFmtId="0" fontId="13" fillId="0" borderId="0" xfId="0" applyFont="1" applyAlignment="1">
      <alignment horizontal="center"/>
    </xf>
    <xf numFmtId="0" fontId="4" fillId="0" borderId="7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7" fillId="0" borderId="13" xfId="0" applyNumberFormat="1" applyFont="1" applyBorder="1" applyAlignment="1">
      <alignment horizontal="center" wrapText="1"/>
    </xf>
    <xf numFmtId="4" fontId="17" fillId="0" borderId="61" xfId="0" applyNumberFormat="1" applyFont="1" applyBorder="1" applyAlignment="1">
      <alignment horizontal="center" wrapText="1"/>
    </xf>
    <xf numFmtId="0" fontId="20" fillId="0" borderId="45" xfId="0" applyFont="1" applyBorder="1" applyAlignment="1">
      <alignment horizontal="center" wrapText="1"/>
    </xf>
    <xf numFmtId="0" fontId="20" fillId="0" borderId="52" xfId="0" applyFont="1" applyBorder="1" applyAlignment="1">
      <alignment horizontal="center" wrapText="1"/>
    </xf>
    <xf numFmtId="0" fontId="20" fillId="0" borderId="47" xfId="0" applyFont="1" applyBorder="1" applyAlignment="1">
      <alignment horizontal="center" wrapText="1"/>
    </xf>
    <xf numFmtId="0" fontId="16" fillId="0" borderId="52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12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4" fontId="16" fillId="0" borderId="45" xfId="0" applyNumberFormat="1" applyFont="1" applyBorder="1" applyAlignment="1">
      <alignment horizontal="center" wrapText="1"/>
    </xf>
    <xf numFmtId="4" fontId="16" fillId="0" borderId="52" xfId="0" applyNumberFormat="1" applyFont="1" applyBorder="1" applyAlignment="1">
      <alignment horizontal="center" wrapText="1"/>
    </xf>
    <xf numFmtId="4" fontId="16" fillId="0" borderId="47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59" xfId="0" applyFont="1" applyBorder="1" applyAlignment="1">
      <alignment horizontal="center" wrapText="1"/>
    </xf>
    <xf numFmtId="4" fontId="16" fillId="0" borderId="54" xfId="0" applyNumberFormat="1" applyFont="1" applyBorder="1" applyAlignment="1">
      <alignment horizontal="center" wrapText="1"/>
    </xf>
    <xf numFmtId="4" fontId="16" fillId="0" borderId="56" xfId="0" applyNumberFormat="1" applyFont="1" applyBorder="1" applyAlignment="1">
      <alignment horizontal="center" wrapText="1"/>
    </xf>
    <xf numFmtId="0" fontId="17" fillId="0" borderId="54" xfId="0" applyFont="1" applyBorder="1" applyAlignment="1">
      <alignment horizontal="center" wrapText="1"/>
    </xf>
    <xf numFmtId="0" fontId="17" fillId="0" borderId="55" xfId="0" applyFont="1" applyBorder="1" applyAlignment="1">
      <alignment horizontal="center" wrapText="1"/>
    </xf>
    <xf numFmtId="0" fontId="16" fillId="0" borderId="54" xfId="0" applyFont="1" applyBorder="1" applyAlignment="1">
      <alignment horizontal="center" wrapText="1"/>
    </xf>
    <xf numFmtId="0" fontId="16" fillId="0" borderId="56" xfId="0" applyFont="1" applyBorder="1" applyAlignment="1">
      <alignment horizontal="center" wrapText="1"/>
    </xf>
    <xf numFmtId="0" fontId="16" fillId="0" borderId="55" xfId="0" applyFont="1" applyBorder="1" applyAlignment="1">
      <alignment horizontal="center" wrapText="1"/>
    </xf>
    <xf numFmtId="4" fontId="16" fillId="0" borderId="13" xfId="0" applyNumberFormat="1" applyFont="1" applyBorder="1" applyAlignment="1">
      <alignment horizontal="center" wrapText="1"/>
    </xf>
    <xf numFmtId="4" fontId="16" fillId="0" borderId="22" xfId="0" applyNumberFormat="1" applyFont="1" applyBorder="1" applyAlignment="1">
      <alignment horizontal="center" wrapText="1"/>
    </xf>
    <xf numFmtId="4" fontId="16" fillId="0" borderId="61" xfId="0" applyNumberFormat="1" applyFont="1" applyBorder="1" applyAlignment="1">
      <alignment horizontal="center" wrapText="1"/>
    </xf>
    <xf numFmtId="4" fontId="16" fillId="0" borderId="28" xfId="0" applyNumberFormat="1" applyFont="1" applyBorder="1" applyAlignment="1">
      <alignment horizontal="center" wrapText="1"/>
    </xf>
    <xf numFmtId="4" fontId="16" fillId="0" borderId="51" xfId="0" applyNumberFormat="1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64" xfId="0" applyFont="1" applyBorder="1" applyAlignment="1">
      <alignment horizontal="center" wrapText="1"/>
    </xf>
    <xf numFmtId="0" fontId="20" fillId="0" borderId="69" xfId="0" applyFont="1" applyBorder="1" applyAlignment="1">
      <alignment horizontal="center" wrapText="1"/>
    </xf>
    <xf numFmtId="0" fontId="20" fillId="0" borderId="74" xfId="0" applyFont="1" applyBorder="1" applyAlignment="1">
      <alignment horizontal="center" wrapText="1"/>
    </xf>
    <xf numFmtId="0" fontId="22" fillId="0" borderId="53" xfId="0" applyFont="1" applyBorder="1" applyAlignment="1">
      <alignment horizontal="center" wrapText="1"/>
    </xf>
    <xf numFmtId="0" fontId="22" fillId="0" borderId="40" xfId="0" applyFont="1" applyBorder="1" applyAlignment="1">
      <alignment horizontal="center" wrapText="1"/>
    </xf>
    <xf numFmtId="0" fontId="22" fillId="0" borderId="36" xfId="0" applyFont="1" applyBorder="1" applyAlignment="1">
      <alignment horizontal="center" wrapText="1"/>
    </xf>
    <xf numFmtId="0" fontId="22" fillId="0" borderId="63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64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16" fillId="0" borderId="51" xfId="0" applyFont="1" applyBorder="1" applyAlignment="1">
      <alignment horizontal="center" wrapText="1"/>
    </xf>
    <xf numFmtId="0" fontId="17" fillId="0" borderId="56" xfId="0" applyFont="1" applyBorder="1" applyAlignment="1">
      <alignment horizontal="center" wrapText="1"/>
    </xf>
    <xf numFmtId="0" fontId="16" fillId="0" borderId="71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61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58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5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center" wrapText="1"/>
    </xf>
    <xf numFmtId="4" fontId="16" fillId="0" borderId="12" xfId="0" applyNumberFormat="1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16" fillId="0" borderId="60" xfId="0" applyFont="1" applyBorder="1" applyAlignment="1">
      <alignment horizontal="center" wrapText="1"/>
    </xf>
    <xf numFmtId="0" fontId="17" fillId="0" borderId="53" xfId="0" applyFont="1" applyBorder="1" applyAlignment="1">
      <alignment wrapText="1"/>
    </xf>
    <xf numFmtId="0" fontId="17" fillId="0" borderId="40" xfId="0" applyFont="1" applyBorder="1" applyAlignment="1">
      <alignment wrapText="1"/>
    </xf>
    <xf numFmtId="0" fontId="17" fillId="0" borderId="63" xfId="0" applyFont="1" applyBorder="1" applyAlignment="1">
      <alignment wrapText="1"/>
    </xf>
    <xf numFmtId="0" fontId="16" fillId="0" borderId="54" xfId="0" applyFont="1" applyBorder="1" applyAlignment="1">
      <alignment vertical="top" wrapText="1"/>
    </xf>
    <xf numFmtId="0" fontId="16" fillId="0" borderId="36" xfId="0" applyFont="1" applyBorder="1" applyAlignment="1">
      <alignment vertical="top" wrapText="1"/>
    </xf>
    <xf numFmtId="0" fontId="16" fillId="0" borderId="58" xfId="0" applyFont="1" applyBorder="1" applyAlignment="1">
      <alignment vertical="top" wrapText="1"/>
    </xf>
    <xf numFmtId="4" fontId="16" fillId="0" borderId="16" xfId="0" applyNumberFormat="1" applyFont="1" applyBorder="1" applyAlignment="1">
      <alignment horizontal="center" wrapText="1"/>
    </xf>
    <xf numFmtId="4" fontId="16" fillId="0" borderId="27" xfId="0" applyNumberFormat="1" applyFont="1" applyBorder="1" applyAlignment="1">
      <alignment horizontal="center" wrapText="1"/>
    </xf>
    <xf numFmtId="4" fontId="16" fillId="0" borderId="75" xfId="0" applyNumberFormat="1" applyFont="1" applyBorder="1" applyAlignment="1">
      <alignment horizontal="center" wrapText="1"/>
    </xf>
    <xf numFmtId="0" fontId="22" fillId="0" borderId="54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58" xfId="0" applyFont="1" applyBorder="1" applyAlignment="1">
      <alignment horizontal="center" wrapText="1"/>
    </xf>
    <xf numFmtId="0" fontId="22" fillId="0" borderId="56" xfId="0" applyFont="1" applyBorder="1" applyAlignment="1">
      <alignment horizontal="center" wrapText="1"/>
    </xf>
    <xf numFmtId="0" fontId="22" fillId="0" borderId="57" xfId="0" applyFont="1" applyBorder="1" applyAlignment="1">
      <alignment horizontal="center" wrapText="1"/>
    </xf>
    <xf numFmtId="0" fontId="22" fillId="0" borderId="60" xfId="0" applyFont="1" applyBorder="1" applyAlignment="1">
      <alignment horizontal="center" wrapText="1"/>
    </xf>
    <xf numFmtId="0" fontId="20" fillId="0" borderId="35" xfId="0" applyFont="1" applyBorder="1" applyAlignment="1">
      <alignment horizontal="center"/>
    </xf>
    <xf numFmtId="0" fontId="16" fillId="0" borderId="76" xfId="0" applyFont="1" applyBorder="1" applyAlignment="1">
      <alignment horizontal="center" wrapText="1"/>
    </xf>
    <xf numFmtId="0" fontId="16" fillId="0" borderId="77" xfId="0" applyFont="1" applyBorder="1" applyAlignment="1">
      <alignment horizontal="center" wrapText="1"/>
    </xf>
    <xf numFmtId="0" fontId="16" fillId="0" borderId="74" xfId="0" applyFont="1" applyBorder="1" applyAlignment="1">
      <alignment horizontal="center" wrapText="1"/>
    </xf>
    <xf numFmtId="4" fontId="16" fillId="0" borderId="76" xfId="0" applyNumberFormat="1" applyFont="1" applyBorder="1" applyAlignment="1">
      <alignment horizontal="center" wrapText="1"/>
    </xf>
    <xf numFmtId="4" fontId="16" fillId="0" borderId="77" xfId="0" applyNumberFormat="1" applyFont="1" applyBorder="1" applyAlignment="1">
      <alignment horizontal="center" wrapText="1"/>
    </xf>
    <xf numFmtId="4" fontId="16" fillId="0" borderId="74" xfId="0" applyNumberFormat="1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17" fillId="0" borderId="51" xfId="0" applyFont="1" applyBorder="1" applyAlignment="1">
      <alignment horizontal="center" wrapText="1"/>
    </xf>
    <xf numFmtId="0" fontId="17" fillId="0" borderId="48" xfId="0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6" fillId="0" borderId="4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4" fontId="17" fillId="0" borderId="78" xfId="0" applyNumberFormat="1" applyFont="1" applyBorder="1" applyAlignment="1">
      <alignment horizontal="center" wrapText="1"/>
    </xf>
    <xf numFmtId="4" fontId="17" fillId="0" borderId="79" xfId="0" applyNumberFormat="1" applyFont="1" applyBorder="1" applyAlignment="1">
      <alignment horizontal="center" wrapText="1"/>
    </xf>
    <xf numFmtId="0" fontId="0" fillId="0" borderId="35" xfId="0" applyBorder="1" applyAlignment="1">
      <alignment/>
    </xf>
    <xf numFmtId="0" fontId="0" fillId="0" borderId="51" xfId="0" applyBorder="1" applyAlignment="1">
      <alignment/>
    </xf>
    <xf numFmtId="4" fontId="17" fillId="0" borderId="26" xfId="0" applyNumberFormat="1" applyFont="1" applyBorder="1" applyAlignment="1">
      <alignment horizontal="center" wrapText="1"/>
    </xf>
    <xf numFmtId="4" fontId="17" fillId="0" borderId="19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83"/>
  <sheetViews>
    <sheetView zoomScalePageLayoutView="0" workbookViewId="0" topLeftCell="A13">
      <selection activeCell="A1" sqref="A1:Q1"/>
    </sheetView>
  </sheetViews>
  <sheetFormatPr defaultColWidth="9.00390625" defaultRowHeight="12.75"/>
  <cols>
    <col min="1" max="1" width="0.12890625" style="0" customWidth="1"/>
    <col min="2" max="2" width="19.25390625" style="0" customWidth="1"/>
    <col min="16" max="16" width="9.625" style="0" bestFit="1" customWidth="1"/>
    <col min="19" max="19" width="9.125" style="0" hidden="1" customWidth="1"/>
    <col min="20" max="20" width="18.25390625" style="0" customWidth="1"/>
  </cols>
  <sheetData>
    <row r="1" spans="1:35" ht="18.75">
      <c r="A1" s="426" t="s">
        <v>45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S1" s="426" t="s">
        <v>52</v>
      </c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</row>
    <row r="2" spans="1:35" ht="15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</row>
    <row r="3" spans="1:35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6" ht="12.75" customHeight="1">
      <c r="A4" s="427" t="s">
        <v>23</v>
      </c>
      <c r="B4" s="429" t="s">
        <v>24</v>
      </c>
      <c r="C4" s="431" t="s">
        <v>25</v>
      </c>
      <c r="D4" s="431" t="s">
        <v>26</v>
      </c>
      <c r="E4" s="433" t="s">
        <v>33</v>
      </c>
      <c r="F4" s="434"/>
      <c r="G4" s="431" t="s">
        <v>27</v>
      </c>
      <c r="H4" s="431" t="s">
        <v>28</v>
      </c>
      <c r="I4" s="433" t="s">
        <v>17</v>
      </c>
      <c r="J4" s="434"/>
      <c r="K4" s="431" t="s">
        <v>31</v>
      </c>
      <c r="L4" s="431" t="s">
        <v>40</v>
      </c>
      <c r="M4" s="431" t="s">
        <v>34</v>
      </c>
      <c r="N4" s="441" t="s">
        <v>38</v>
      </c>
      <c r="O4" s="443" t="s">
        <v>39</v>
      </c>
      <c r="P4" s="435" t="s">
        <v>42</v>
      </c>
      <c r="Q4" s="437" t="s">
        <v>43</v>
      </c>
      <c r="R4" s="439" t="s">
        <v>44</v>
      </c>
      <c r="S4" s="427" t="s">
        <v>23</v>
      </c>
      <c r="T4" s="429" t="s">
        <v>24</v>
      </c>
      <c r="U4" s="431" t="s">
        <v>25</v>
      </c>
      <c r="V4" s="431" t="s">
        <v>26</v>
      </c>
      <c r="W4" s="433" t="s">
        <v>33</v>
      </c>
      <c r="X4" s="434"/>
      <c r="Y4" s="431" t="s">
        <v>27</v>
      </c>
      <c r="Z4" s="431" t="s">
        <v>28</v>
      </c>
      <c r="AA4" s="433" t="s">
        <v>17</v>
      </c>
      <c r="AB4" s="434"/>
      <c r="AC4" s="431" t="s">
        <v>31</v>
      </c>
      <c r="AD4" s="431" t="s">
        <v>40</v>
      </c>
      <c r="AE4" s="431" t="s">
        <v>34</v>
      </c>
      <c r="AF4" s="441" t="s">
        <v>38</v>
      </c>
      <c r="AG4" s="443" t="s">
        <v>39</v>
      </c>
      <c r="AH4" s="435" t="s">
        <v>42</v>
      </c>
      <c r="AI4" s="437" t="s">
        <v>43</v>
      </c>
      <c r="AJ4" s="439" t="s">
        <v>44</v>
      </c>
    </row>
    <row r="5" spans="1:36" ht="30" customHeight="1" thickBot="1">
      <c r="A5" s="428"/>
      <c r="B5" s="430"/>
      <c r="C5" s="432"/>
      <c r="D5" s="432"/>
      <c r="E5" s="13">
        <v>0.15</v>
      </c>
      <c r="F5" s="13">
        <v>0.25</v>
      </c>
      <c r="G5" s="432"/>
      <c r="H5" s="432"/>
      <c r="I5" s="6" t="s">
        <v>30</v>
      </c>
      <c r="J5" s="6" t="s">
        <v>29</v>
      </c>
      <c r="K5" s="432"/>
      <c r="L5" s="432"/>
      <c r="M5" s="432"/>
      <c r="N5" s="442"/>
      <c r="O5" s="444"/>
      <c r="P5" s="436"/>
      <c r="Q5" s="438"/>
      <c r="R5" s="440"/>
      <c r="S5" s="428"/>
      <c r="T5" s="430"/>
      <c r="U5" s="432"/>
      <c r="V5" s="432"/>
      <c r="W5" s="13">
        <v>0.15</v>
      </c>
      <c r="X5" s="13">
        <v>0.25</v>
      </c>
      <c r="Y5" s="432"/>
      <c r="Z5" s="432"/>
      <c r="AA5" s="6" t="s">
        <v>30</v>
      </c>
      <c r="AB5" s="6" t="s">
        <v>29</v>
      </c>
      <c r="AC5" s="432"/>
      <c r="AD5" s="432"/>
      <c r="AE5" s="432"/>
      <c r="AF5" s="442"/>
      <c r="AG5" s="444"/>
      <c r="AH5" s="436"/>
      <c r="AI5" s="438"/>
      <c r="AJ5" s="440"/>
    </row>
    <row r="6" spans="1:36" ht="12.75">
      <c r="A6" s="2"/>
      <c r="B6" s="8" t="s">
        <v>35</v>
      </c>
      <c r="C6" s="9"/>
      <c r="D6" s="9"/>
      <c r="E6" s="14"/>
      <c r="F6" s="14"/>
      <c r="G6" s="9"/>
      <c r="H6" s="9"/>
      <c r="I6" s="9"/>
      <c r="J6" s="9"/>
      <c r="K6" s="9"/>
      <c r="L6" s="15">
        <f>J6*0.02</f>
        <v>0</v>
      </c>
      <c r="M6" s="9"/>
      <c r="N6" s="10"/>
      <c r="O6" s="39"/>
      <c r="P6" s="104"/>
      <c r="Q6" s="51"/>
      <c r="R6" s="120"/>
      <c r="S6" s="2"/>
      <c r="T6" s="8" t="s">
        <v>35</v>
      </c>
      <c r="U6" s="9"/>
      <c r="V6" s="9"/>
      <c r="W6" s="14"/>
      <c r="X6" s="14"/>
      <c r="Y6" s="9"/>
      <c r="Z6" s="9"/>
      <c r="AA6" s="9"/>
      <c r="AB6" s="9"/>
      <c r="AC6" s="9"/>
      <c r="AD6" s="15">
        <f>AB6*0.02</f>
        <v>0</v>
      </c>
      <c r="AE6" s="9"/>
      <c r="AF6" s="10"/>
      <c r="AG6" s="39"/>
      <c r="AH6" s="104"/>
      <c r="AI6" s="51"/>
      <c r="AJ6" s="120"/>
    </row>
    <row r="7" spans="1:36" ht="12.75">
      <c r="A7" s="7">
        <v>1</v>
      </c>
      <c r="B7" s="11" t="s">
        <v>0</v>
      </c>
      <c r="C7" s="4">
        <v>117534</v>
      </c>
      <c r="D7" s="4">
        <v>171886</v>
      </c>
      <c r="E7" s="4"/>
      <c r="F7" s="4">
        <f aca="true" t="shared" si="0" ref="F7:F22">(C7+G7+D7)*25/75</f>
        <v>98342.66666666667</v>
      </c>
      <c r="G7" s="4">
        <v>5608</v>
      </c>
      <c r="H7" s="4">
        <f>(SUM(C7:G7))*1.2</f>
        <v>472044.8</v>
      </c>
      <c r="I7" s="4">
        <f aca="true" t="shared" si="1" ref="I7:I22">SUM(C7:H7)</f>
        <v>865415.4666666667</v>
      </c>
      <c r="J7" s="4">
        <f aca="true" t="shared" si="2" ref="J7:J22">I7*12</f>
        <v>10384985.6</v>
      </c>
      <c r="K7" s="4">
        <v>228879</v>
      </c>
      <c r="L7" s="4">
        <v>113234</v>
      </c>
      <c r="M7" s="102"/>
      <c r="N7" s="136">
        <f>(I7+J7+K7+L7+M7)*1.1*1.09</f>
        <v>13899424.365933336</v>
      </c>
      <c r="O7" s="112">
        <f>(J7+K7+L7+M7+N7)*1.1*1.09</f>
        <v>29527201.036154076</v>
      </c>
      <c r="P7" s="105">
        <f>O7/1000</f>
        <v>29527.201036154078</v>
      </c>
      <c r="Q7" s="54">
        <f>P7*0.262</f>
        <v>7736.126671472369</v>
      </c>
      <c r="R7" s="121">
        <f>P7+Q7</f>
        <v>37263.32770762645</v>
      </c>
      <c r="S7" s="7">
        <v>1</v>
      </c>
      <c r="T7" s="11" t="s">
        <v>0</v>
      </c>
      <c r="U7" s="4">
        <v>117534</v>
      </c>
      <c r="V7" s="4">
        <v>171886</v>
      </c>
      <c r="W7" s="4"/>
      <c r="X7" s="4">
        <f aca="true" t="shared" si="3" ref="X7:X22">(U7+Y7+V7)*25/75</f>
        <v>98342.66666666667</v>
      </c>
      <c r="Y7" s="4">
        <v>5608</v>
      </c>
      <c r="Z7" s="4">
        <f>(SUM(U7:Y7))*1.2</f>
        <v>472044.8</v>
      </c>
      <c r="AA7" s="4">
        <f>SUM(U7:Z7)</f>
        <v>865415.4666666667</v>
      </c>
      <c r="AB7" s="4">
        <f aca="true" t="shared" si="4" ref="AB7:AB22">AA7*12</f>
        <v>10384985.6</v>
      </c>
      <c r="AC7" s="4">
        <v>228879</v>
      </c>
      <c r="AD7" s="4">
        <v>113234</v>
      </c>
      <c r="AE7" s="102"/>
      <c r="AF7" s="136">
        <f>(AA7+AB7+AC7+AD7+AE7)*1.1*1.09</f>
        <v>13899424.365933336</v>
      </c>
      <c r="AG7" s="112">
        <f>(AB7+AC7+AD7+AE7+AF7)*1.1*1.09*1.09</f>
        <v>32184649.129407946</v>
      </c>
      <c r="AH7" s="105">
        <f>AG7/1000</f>
        <v>32184.649129407946</v>
      </c>
      <c r="AI7" s="54">
        <f>AH7*0.262</f>
        <v>8432.378071904883</v>
      </c>
      <c r="AJ7" s="121">
        <f>AH7+AI7</f>
        <v>40617.02720131283</v>
      </c>
    </row>
    <row r="8" spans="1:36" ht="12.75">
      <c r="A8" s="7">
        <v>2</v>
      </c>
      <c r="B8" s="11" t="s">
        <v>1</v>
      </c>
      <c r="C8" s="4">
        <v>105691</v>
      </c>
      <c r="D8" s="4">
        <v>128231</v>
      </c>
      <c r="E8" s="4"/>
      <c r="F8" s="4">
        <f t="shared" si="0"/>
        <v>80027.66666666667</v>
      </c>
      <c r="G8" s="3">
        <v>6161</v>
      </c>
      <c r="H8" s="4">
        <f aca="true" t="shared" si="5" ref="H8:H31">(SUM(C8:G8))*1.2</f>
        <v>384132.8</v>
      </c>
      <c r="I8" s="4">
        <f>SUM(C8:H8)</f>
        <v>704243.4666666667</v>
      </c>
      <c r="J8" s="4">
        <f t="shared" si="2"/>
        <v>8450921.6</v>
      </c>
      <c r="K8" s="4">
        <v>193091</v>
      </c>
      <c r="L8" s="4">
        <v>95832</v>
      </c>
      <c r="M8" s="3"/>
      <c r="N8" s="5">
        <f aca="true" t="shared" si="6" ref="N8:N22">((D8*0.05*25/75)+(D8*0.05))*2.2*6</f>
        <v>112843.28000000003</v>
      </c>
      <c r="O8" s="112">
        <f aca="true" t="shared" si="7" ref="O8:O22">(J8+K8+L8+M8+N8)*1.1*1.09</f>
        <v>10614372.76812</v>
      </c>
      <c r="P8" s="105">
        <f aca="true" t="shared" si="8" ref="P8:P22">O8/1000</f>
        <v>10614.37276812</v>
      </c>
      <c r="Q8" s="54">
        <f aca="true" t="shared" si="9" ref="Q8:Q22">P8*0.262</f>
        <v>2780.96566524744</v>
      </c>
      <c r="R8" s="121">
        <f aca="true" t="shared" si="10" ref="R8:R22">P8+Q8</f>
        <v>13395.33843336744</v>
      </c>
      <c r="S8" s="7">
        <v>2</v>
      </c>
      <c r="T8" s="11" t="s">
        <v>1</v>
      </c>
      <c r="U8" s="4">
        <v>105691</v>
      </c>
      <c r="V8" s="4">
        <v>128231</v>
      </c>
      <c r="W8" s="4"/>
      <c r="X8" s="4">
        <f t="shared" si="3"/>
        <v>80027.66666666667</v>
      </c>
      <c r="Y8" s="3">
        <v>6161</v>
      </c>
      <c r="Z8" s="4">
        <f aca="true" t="shared" si="11" ref="Z8:Z22">(SUM(U8:Y8))*1.2</f>
        <v>384132.8</v>
      </c>
      <c r="AA8" s="4">
        <f>SUM(U8:Z8)</f>
        <v>704243.4666666667</v>
      </c>
      <c r="AB8" s="4">
        <f t="shared" si="4"/>
        <v>8450921.6</v>
      </c>
      <c r="AC8" s="4">
        <v>193091</v>
      </c>
      <c r="AD8" s="4">
        <v>95832</v>
      </c>
      <c r="AE8" s="3"/>
      <c r="AF8" s="5">
        <f aca="true" t="shared" si="12" ref="AF8:AF22">((V8*0.05*25/75)+(V8*0.05))*2.2*6</f>
        <v>112843.28000000003</v>
      </c>
      <c r="AG8" s="112">
        <f aca="true" t="shared" si="13" ref="AG8:AG22">(AB8+AC8+AD8+AE8+AF8)*1.1*1.09*1.09</f>
        <v>11569666.317250801</v>
      </c>
      <c r="AH8" s="105">
        <f aca="true" t="shared" si="14" ref="AH8:AH22">AG8/1000</f>
        <v>11569.666317250802</v>
      </c>
      <c r="AI8" s="54">
        <f aca="true" t="shared" si="15" ref="AI8:AI22">AH8*0.262</f>
        <v>3031.25257511971</v>
      </c>
      <c r="AJ8" s="121">
        <f aca="true" t="shared" si="16" ref="AJ8:AJ22">AH8+AI8</f>
        <v>14600.918892370511</v>
      </c>
    </row>
    <row r="9" spans="1:36" ht="12.75">
      <c r="A9" s="7">
        <v>4</v>
      </c>
      <c r="B9" s="11" t="s">
        <v>41</v>
      </c>
      <c r="C9" s="4">
        <v>49490</v>
      </c>
      <c r="D9" s="4">
        <v>9425</v>
      </c>
      <c r="E9" s="4"/>
      <c r="F9" s="4">
        <f t="shared" si="0"/>
        <v>20776.666666666668</v>
      </c>
      <c r="G9" s="4">
        <v>3415</v>
      </c>
      <c r="H9" s="4">
        <f t="shared" si="5"/>
        <v>99728</v>
      </c>
      <c r="I9" s="4">
        <f t="shared" si="1"/>
        <v>182834.6666666667</v>
      </c>
      <c r="J9" s="4">
        <f t="shared" si="2"/>
        <v>2194016</v>
      </c>
      <c r="K9" s="4">
        <v>59201</v>
      </c>
      <c r="L9" s="4"/>
      <c r="M9" s="3"/>
      <c r="N9" s="5">
        <f t="shared" si="6"/>
        <v>8294</v>
      </c>
      <c r="O9" s="112">
        <f t="shared" si="7"/>
        <v>2711551.6890000002</v>
      </c>
      <c r="P9" s="105">
        <f t="shared" si="8"/>
        <v>2711.5516890000004</v>
      </c>
      <c r="Q9" s="54">
        <f t="shared" si="9"/>
        <v>710.4265425180001</v>
      </c>
      <c r="R9" s="121">
        <f t="shared" si="10"/>
        <v>3421.9782315180005</v>
      </c>
      <c r="S9" s="7">
        <v>4</v>
      </c>
      <c r="T9" s="11" t="s">
        <v>41</v>
      </c>
      <c r="U9" s="4">
        <v>49490</v>
      </c>
      <c r="V9" s="4">
        <v>9425</v>
      </c>
      <c r="W9" s="4"/>
      <c r="X9" s="4">
        <f t="shared" si="3"/>
        <v>20776.666666666668</v>
      </c>
      <c r="Y9" s="4">
        <v>3415</v>
      </c>
      <c r="Z9" s="4">
        <f t="shared" si="11"/>
        <v>99728</v>
      </c>
      <c r="AA9" s="4">
        <f aca="true" t="shared" si="17" ref="AA9:AA22">SUM(U9:Z9)</f>
        <v>182834.6666666667</v>
      </c>
      <c r="AB9" s="4">
        <f t="shared" si="4"/>
        <v>2194016</v>
      </c>
      <c r="AC9" s="4">
        <v>59201</v>
      </c>
      <c r="AD9" s="4"/>
      <c r="AE9" s="3"/>
      <c r="AF9" s="5">
        <f t="shared" si="12"/>
        <v>8294</v>
      </c>
      <c r="AG9" s="112">
        <f t="shared" si="13"/>
        <v>2955591.3410100006</v>
      </c>
      <c r="AH9" s="105">
        <f t="shared" si="14"/>
        <v>2955.5913410100006</v>
      </c>
      <c r="AI9" s="54">
        <f t="shared" si="15"/>
        <v>774.3649313446202</v>
      </c>
      <c r="AJ9" s="121">
        <f t="shared" si="16"/>
        <v>3729.956272354621</v>
      </c>
    </row>
    <row r="10" spans="1:36" ht="12.75">
      <c r="A10" s="7">
        <v>5</v>
      </c>
      <c r="B10" s="11" t="s">
        <v>2</v>
      </c>
      <c r="C10" s="4">
        <v>122497</v>
      </c>
      <c r="D10" s="4">
        <v>102311</v>
      </c>
      <c r="E10" s="4"/>
      <c r="F10" s="4">
        <f t="shared" si="0"/>
        <v>77042</v>
      </c>
      <c r="G10" s="4">
        <v>6318</v>
      </c>
      <c r="H10" s="4">
        <f t="shared" si="5"/>
        <v>369801.6</v>
      </c>
      <c r="I10" s="4">
        <f t="shared" si="1"/>
        <v>677969.6</v>
      </c>
      <c r="J10" s="4">
        <f t="shared" si="2"/>
        <v>8135635.199999999</v>
      </c>
      <c r="K10" s="4">
        <v>201742</v>
      </c>
      <c r="L10" s="4"/>
      <c r="M10" s="3"/>
      <c r="N10" s="5">
        <f t="shared" si="6"/>
        <v>90033.68000000001</v>
      </c>
      <c r="O10" s="112">
        <f t="shared" si="7"/>
        <v>10104465.64512</v>
      </c>
      <c r="P10" s="105">
        <f t="shared" si="8"/>
        <v>10104.46564512</v>
      </c>
      <c r="Q10" s="54">
        <f t="shared" si="9"/>
        <v>2647.3699990214404</v>
      </c>
      <c r="R10" s="121">
        <f t="shared" si="10"/>
        <v>12751.835644141442</v>
      </c>
      <c r="S10" s="7">
        <v>5</v>
      </c>
      <c r="T10" s="11" t="s">
        <v>2</v>
      </c>
      <c r="U10" s="4">
        <v>122497</v>
      </c>
      <c r="V10" s="4">
        <v>102311</v>
      </c>
      <c r="W10" s="4"/>
      <c r="X10" s="4">
        <f t="shared" si="3"/>
        <v>77042</v>
      </c>
      <c r="Y10" s="4">
        <v>6318</v>
      </c>
      <c r="Z10" s="4">
        <f t="shared" si="11"/>
        <v>369801.6</v>
      </c>
      <c r="AA10" s="4">
        <f t="shared" si="17"/>
        <v>677969.6</v>
      </c>
      <c r="AB10" s="4">
        <f t="shared" si="4"/>
        <v>8135635.199999999</v>
      </c>
      <c r="AC10" s="4">
        <v>201742</v>
      </c>
      <c r="AD10" s="4"/>
      <c r="AE10" s="3"/>
      <c r="AF10" s="5">
        <f t="shared" si="12"/>
        <v>90033.68000000001</v>
      </c>
      <c r="AG10" s="112">
        <f t="shared" si="13"/>
        <v>11013867.5531808</v>
      </c>
      <c r="AH10" s="105">
        <f t="shared" si="14"/>
        <v>11013.8675531808</v>
      </c>
      <c r="AI10" s="54">
        <f t="shared" si="15"/>
        <v>2885.6332989333696</v>
      </c>
      <c r="AJ10" s="121">
        <f t="shared" si="16"/>
        <v>13899.50085211417</v>
      </c>
    </row>
    <row r="11" spans="1:36" ht="12.75">
      <c r="A11" s="7">
        <v>6</v>
      </c>
      <c r="B11" s="11" t="s">
        <v>3</v>
      </c>
      <c r="C11" s="4">
        <v>77860</v>
      </c>
      <c r="D11" s="4">
        <v>86545</v>
      </c>
      <c r="E11" s="4"/>
      <c r="F11" s="4">
        <f t="shared" si="0"/>
        <v>57182.666666666664</v>
      </c>
      <c r="G11" s="4">
        <v>7143</v>
      </c>
      <c r="H11" s="4">
        <f t="shared" si="5"/>
        <v>274476.8</v>
      </c>
      <c r="I11" s="4">
        <f t="shared" si="1"/>
        <v>503207.4666666667</v>
      </c>
      <c r="J11" s="4">
        <f t="shared" si="2"/>
        <v>6038489.6</v>
      </c>
      <c r="K11" s="4">
        <v>156607</v>
      </c>
      <c r="L11" s="4"/>
      <c r="M11" s="3"/>
      <c r="N11" s="5">
        <f t="shared" si="6"/>
        <v>76159.6</v>
      </c>
      <c r="O11" s="112">
        <f t="shared" si="7"/>
        <v>7519236.1838</v>
      </c>
      <c r="P11" s="105">
        <f t="shared" si="8"/>
        <v>7519.2361838</v>
      </c>
      <c r="Q11" s="54">
        <f t="shared" si="9"/>
        <v>1970.0398801556</v>
      </c>
      <c r="R11" s="121">
        <f t="shared" si="10"/>
        <v>9489.2760639556</v>
      </c>
      <c r="S11" s="7">
        <v>6</v>
      </c>
      <c r="T11" s="11" t="s">
        <v>3</v>
      </c>
      <c r="U11" s="4">
        <v>77860</v>
      </c>
      <c r="V11" s="4">
        <v>86545</v>
      </c>
      <c r="W11" s="4"/>
      <c r="X11" s="4">
        <f t="shared" si="3"/>
        <v>57182.666666666664</v>
      </c>
      <c r="Y11" s="4">
        <v>7143</v>
      </c>
      <c r="Z11" s="4">
        <f t="shared" si="11"/>
        <v>274476.8</v>
      </c>
      <c r="AA11" s="4">
        <f t="shared" si="17"/>
        <v>503207.4666666667</v>
      </c>
      <c r="AB11" s="4">
        <f t="shared" si="4"/>
        <v>6038489.6</v>
      </c>
      <c r="AC11" s="4">
        <v>156607</v>
      </c>
      <c r="AD11" s="4"/>
      <c r="AE11" s="3"/>
      <c r="AF11" s="5">
        <f t="shared" si="12"/>
        <v>76159.6</v>
      </c>
      <c r="AG11" s="112">
        <f t="shared" si="13"/>
        <v>8195967.440342001</v>
      </c>
      <c r="AH11" s="105">
        <f t="shared" si="14"/>
        <v>8195.967440342001</v>
      </c>
      <c r="AI11" s="54">
        <f t="shared" si="15"/>
        <v>2147.3434693696045</v>
      </c>
      <c r="AJ11" s="121">
        <f t="shared" si="16"/>
        <v>10343.310909711607</v>
      </c>
    </row>
    <row r="12" spans="1:36" ht="12.75">
      <c r="A12" s="7">
        <v>7</v>
      </c>
      <c r="B12" s="11" t="s">
        <v>4</v>
      </c>
      <c r="C12" s="4">
        <v>83023</v>
      </c>
      <c r="D12" s="4">
        <v>67091</v>
      </c>
      <c r="E12" s="4"/>
      <c r="F12" s="4">
        <f t="shared" si="0"/>
        <v>51549.666666666664</v>
      </c>
      <c r="G12" s="4">
        <v>4535</v>
      </c>
      <c r="H12" s="4">
        <f t="shared" si="5"/>
        <v>247438.39999999997</v>
      </c>
      <c r="I12" s="4">
        <f t="shared" si="1"/>
        <v>453637.06666666665</v>
      </c>
      <c r="J12" s="4">
        <f t="shared" si="2"/>
        <v>5443644.8</v>
      </c>
      <c r="K12" s="4">
        <v>129104</v>
      </c>
      <c r="L12" s="4"/>
      <c r="M12" s="3"/>
      <c r="N12" s="5">
        <f t="shared" si="6"/>
        <v>59040.08</v>
      </c>
      <c r="O12" s="112">
        <f t="shared" si="7"/>
        <v>6752514.8671200005</v>
      </c>
      <c r="P12" s="105">
        <f t="shared" si="8"/>
        <v>6752.51486712</v>
      </c>
      <c r="Q12" s="54">
        <f t="shared" si="9"/>
        <v>1769.15889518544</v>
      </c>
      <c r="R12" s="121">
        <f t="shared" si="10"/>
        <v>8521.67376230544</v>
      </c>
      <c r="S12" s="7">
        <v>7</v>
      </c>
      <c r="T12" s="11" t="s">
        <v>4</v>
      </c>
      <c r="U12" s="4">
        <v>83023</v>
      </c>
      <c r="V12" s="4">
        <v>67091</v>
      </c>
      <c r="W12" s="4"/>
      <c r="X12" s="4">
        <f t="shared" si="3"/>
        <v>51549.666666666664</v>
      </c>
      <c r="Y12" s="4">
        <v>4535</v>
      </c>
      <c r="Z12" s="4">
        <f t="shared" si="11"/>
        <v>247438.39999999997</v>
      </c>
      <c r="AA12" s="4">
        <f t="shared" si="17"/>
        <v>453637.06666666665</v>
      </c>
      <c r="AB12" s="4">
        <f t="shared" si="4"/>
        <v>5443644.8</v>
      </c>
      <c r="AC12" s="4">
        <v>129104</v>
      </c>
      <c r="AD12" s="4"/>
      <c r="AE12" s="3"/>
      <c r="AF12" s="5">
        <f t="shared" si="12"/>
        <v>59040.08</v>
      </c>
      <c r="AG12" s="112">
        <f t="shared" si="13"/>
        <v>7360241.205160801</v>
      </c>
      <c r="AH12" s="105">
        <f t="shared" si="14"/>
        <v>7360.241205160802</v>
      </c>
      <c r="AI12" s="54">
        <f t="shared" si="15"/>
        <v>1928.3831957521302</v>
      </c>
      <c r="AJ12" s="121">
        <f t="shared" si="16"/>
        <v>9288.624400912931</v>
      </c>
    </row>
    <row r="13" spans="1:36" ht="12.75">
      <c r="A13" s="7">
        <v>8</v>
      </c>
      <c r="B13" s="11" t="s">
        <v>6</v>
      </c>
      <c r="C13" s="4">
        <v>58272</v>
      </c>
      <c r="D13" s="4">
        <v>68034</v>
      </c>
      <c r="E13" s="4"/>
      <c r="F13" s="4">
        <f t="shared" si="0"/>
        <v>43657</v>
      </c>
      <c r="G13" s="4">
        <v>4665</v>
      </c>
      <c r="H13" s="4">
        <f t="shared" si="5"/>
        <v>209553.6</v>
      </c>
      <c r="I13" s="4">
        <f t="shared" si="1"/>
        <v>384181.6</v>
      </c>
      <c r="J13" s="4">
        <f t="shared" si="2"/>
        <v>4610179.199999999</v>
      </c>
      <c r="K13" s="4">
        <v>97934</v>
      </c>
      <c r="L13" s="4"/>
      <c r="M13" s="3"/>
      <c r="N13" s="5">
        <f t="shared" si="6"/>
        <v>59869.92000000001</v>
      </c>
      <c r="O13" s="112">
        <f t="shared" si="7"/>
        <v>5716811.760879999</v>
      </c>
      <c r="P13" s="105">
        <f t="shared" si="8"/>
        <v>5716.811760879999</v>
      </c>
      <c r="Q13" s="54">
        <f t="shared" si="9"/>
        <v>1497.8046813505598</v>
      </c>
      <c r="R13" s="121">
        <f t="shared" si="10"/>
        <v>7214.616442230559</v>
      </c>
      <c r="S13" s="7">
        <v>8</v>
      </c>
      <c r="T13" s="11" t="s">
        <v>6</v>
      </c>
      <c r="U13" s="4">
        <v>58272</v>
      </c>
      <c r="V13" s="4">
        <v>68034</v>
      </c>
      <c r="W13" s="4"/>
      <c r="X13" s="4">
        <f t="shared" si="3"/>
        <v>43657</v>
      </c>
      <c r="Y13" s="4">
        <v>4665</v>
      </c>
      <c r="Z13" s="4">
        <f t="shared" si="11"/>
        <v>209553.6</v>
      </c>
      <c r="AA13" s="4">
        <f t="shared" si="17"/>
        <v>384181.6</v>
      </c>
      <c r="AB13" s="4">
        <f t="shared" si="4"/>
        <v>4610179.199999999</v>
      </c>
      <c r="AC13" s="4">
        <v>97934</v>
      </c>
      <c r="AD13" s="4"/>
      <c r="AE13" s="3"/>
      <c r="AF13" s="5">
        <f t="shared" si="12"/>
        <v>59869.92000000001</v>
      </c>
      <c r="AG13" s="112">
        <f t="shared" si="13"/>
        <v>6231324.819359199</v>
      </c>
      <c r="AH13" s="105">
        <f t="shared" si="14"/>
        <v>6231.324819359199</v>
      </c>
      <c r="AI13" s="54">
        <f t="shared" si="15"/>
        <v>1632.6071026721102</v>
      </c>
      <c r="AJ13" s="121">
        <f t="shared" si="16"/>
        <v>7863.931922031309</v>
      </c>
    </row>
    <row r="14" spans="1:36" ht="12.75">
      <c r="A14" s="7">
        <v>9</v>
      </c>
      <c r="B14" s="11" t="s">
        <v>5</v>
      </c>
      <c r="C14" s="4">
        <v>65496</v>
      </c>
      <c r="D14" s="4">
        <v>76951</v>
      </c>
      <c r="E14" s="4"/>
      <c r="F14" s="4">
        <f t="shared" si="0"/>
        <v>49424.333333333336</v>
      </c>
      <c r="G14" s="4">
        <v>5826</v>
      </c>
      <c r="H14" s="4">
        <f t="shared" si="5"/>
        <v>237236.8</v>
      </c>
      <c r="I14" s="4">
        <f t="shared" si="1"/>
        <v>434934.1333333333</v>
      </c>
      <c r="J14" s="4">
        <f t="shared" si="2"/>
        <v>5219209.6</v>
      </c>
      <c r="K14" s="4">
        <v>107152</v>
      </c>
      <c r="L14" s="4"/>
      <c r="M14" s="3"/>
      <c r="N14" s="5">
        <f t="shared" si="6"/>
        <v>67716.88</v>
      </c>
      <c r="O14" s="112">
        <f t="shared" si="7"/>
        <v>6467500.09752</v>
      </c>
      <c r="P14" s="105">
        <f t="shared" si="8"/>
        <v>6467.50009752</v>
      </c>
      <c r="Q14" s="54">
        <f t="shared" si="9"/>
        <v>1694.4850255502402</v>
      </c>
      <c r="R14" s="121">
        <f t="shared" si="10"/>
        <v>8161.985123070241</v>
      </c>
      <c r="S14" s="7">
        <v>9</v>
      </c>
      <c r="T14" s="11" t="s">
        <v>5</v>
      </c>
      <c r="U14" s="4">
        <v>65496</v>
      </c>
      <c r="V14" s="4">
        <v>76951</v>
      </c>
      <c r="W14" s="4"/>
      <c r="X14" s="4">
        <f t="shared" si="3"/>
        <v>49424.333333333336</v>
      </c>
      <c r="Y14" s="4">
        <v>5826</v>
      </c>
      <c r="Z14" s="4">
        <f t="shared" si="11"/>
        <v>237236.8</v>
      </c>
      <c r="AA14" s="4">
        <f t="shared" si="17"/>
        <v>434934.1333333333</v>
      </c>
      <c r="AB14" s="4">
        <f t="shared" si="4"/>
        <v>5219209.6</v>
      </c>
      <c r="AC14" s="4">
        <v>107152</v>
      </c>
      <c r="AD14" s="4"/>
      <c r="AE14" s="3"/>
      <c r="AF14" s="5">
        <f t="shared" si="12"/>
        <v>67716.88</v>
      </c>
      <c r="AG14" s="112">
        <f t="shared" si="13"/>
        <v>7049575.106296801</v>
      </c>
      <c r="AH14" s="105">
        <f t="shared" si="14"/>
        <v>7049.575106296801</v>
      </c>
      <c r="AI14" s="54">
        <f t="shared" si="15"/>
        <v>1846.9886778497619</v>
      </c>
      <c r="AJ14" s="121">
        <f t="shared" si="16"/>
        <v>8896.563784146563</v>
      </c>
    </row>
    <row r="15" spans="1:36" ht="12.75">
      <c r="A15" s="7">
        <v>10</v>
      </c>
      <c r="B15" s="11" t="s">
        <v>7</v>
      </c>
      <c r="C15" s="4">
        <v>31362</v>
      </c>
      <c r="D15" s="4">
        <v>45399</v>
      </c>
      <c r="E15" s="4"/>
      <c r="F15" s="4">
        <f t="shared" si="0"/>
        <v>26249.333333333332</v>
      </c>
      <c r="G15" s="4">
        <v>1987</v>
      </c>
      <c r="H15" s="4">
        <f t="shared" si="5"/>
        <v>125996.79999999999</v>
      </c>
      <c r="I15" s="4">
        <f t="shared" si="1"/>
        <v>230994.1333333333</v>
      </c>
      <c r="J15" s="4">
        <f t="shared" si="2"/>
        <v>2771929.5999999996</v>
      </c>
      <c r="K15" s="4">
        <v>54649</v>
      </c>
      <c r="L15" s="4"/>
      <c r="M15" s="3"/>
      <c r="N15" s="5">
        <f t="shared" si="6"/>
        <v>39951.12000000001</v>
      </c>
      <c r="O15" s="112">
        <f t="shared" si="7"/>
        <v>3436969.13428</v>
      </c>
      <c r="P15" s="105">
        <f t="shared" si="8"/>
        <v>3436.9691342799997</v>
      </c>
      <c r="Q15" s="54">
        <f t="shared" si="9"/>
        <v>900.4859131813599</v>
      </c>
      <c r="R15" s="121">
        <f t="shared" si="10"/>
        <v>4337.45504746136</v>
      </c>
      <c r="S15" s="7">
        <v>10</v>
      </c>
      <c r="T15" s="11" t="s">
        <v>7</v>
      </c>
      <c r="U15" s="4">
        <v>31362</v>
      </c>
      <c r="V15" s="4">
        <v>45399</v>
      </c>
      <c r="W15" s="4"/>
      <c r="X15" s="4">
        <f t="shared" si="3"/>
        <v>26249.333333333332</v>
      </c>
      <c r="Y15" s="4">
        <v>1987</v>
      </c>
      <c r="Z15" s="4">
        <f t="shared" si="11"/>
        <v>125996.79999999999</v>
      </c>
      <c r="AA15" s="4">
        <f t="shared" si="17"/>
        <v>230994.1333333333</v>
      </c>
      <c r="AB15" s="4">
        <f t="shared" si="4"/>
        <v>2771929.5999999996</v>
      </c>
      <c r="AC15" s="4">
        <v>54649</v>
      </c>
      <c r="AD15" s="4"/>
      <c r="AE15" s="3"/>
      <c r="AF15" s="5">
        <f t="shared" si="12"/>
        <v>39951.12000000001</v>
      </c>
      <c r="AG15" s="112">
        <f t="shared" si="13"/>
        <v>3746296.3563652</v>
      </c>
      <c r="AH15" s="105">
        <f t="shared" si="14"/>
        <v>3746.2963563652</v>
      </c>
      <c r="AI15" s="54">
        <f t="shared" si="15"/>
        <v>981.5296453676825</v>
      </c>
      <c r="AJ15" s="121">
        <f t="shared" si="16"/>
        <v>4727.826001732883</v>
      </c>
    </row>
    <row r="16" spans="1:36" ht="12.75">
      <c r="A16" s="7">
        <v>11</v>
      </c>
      <c r="B16" s="11" t="s">
        <v>8</v>
      </c>
      <c r="C16" s="4">
        <v>31590</v>
      </c>
      <c r="D16" s="4">
        <v>45550</v>
      </c>
      <c r="E16" s="4"/>
      <c r="F16" s="4">
        <f t="shared" si="0"/>
        <v>26114</v>
      </c>
      <c r="G16" s="4">
        <v>1202</v>
      </c>
      <c r="H16" s="4">
        <f t="shared" si="5"/>
        <v>125347.2</v>
      </c>
      <c r="I16" s="4">
        <f t="shared" si="1"/>
        <v>229803.2</v>
      </c>
      <c r="J16" s="4">
        <f t="shared" si="2"/>
        <v>2757638.4000000004</v>
      </c>
      <c r="K16" s="4">
        <v>61997</v>
      </c>
      <c r="L16" s="4"/>
      <c r="M16" s="3"/>
      <c r="N16" s="5">
        <f t="shared" si="6"/>
        <v>40084</v>
      </c>
      <c r="O16" s="112">
        <f t="shared" si="7"/>
        <v>3428803.560600001</v>
      </c>
      <c r="P16" s="105">
        <f t="shared" si="8"/>
        <v>3428.8035606000008</v>
      </c>
      <c r="Q16" s="54">
        <f t="shared" si="9"/>
        <v>898.3465328772003</v>
      </c>
      <c r="R16" s="121">
        <f t="shared" si="10"/>
        <v>4327.150093477201</v>
      </c>
      <c r="S16" s="7">
        <v>11</v>
      </c>
      <c r="T16" s="11" t="s">
        <v>8</v>
      </c>
      <c r="U16" s="4">
        <v>31590</v>
      </c>
      <c r="V16" s="4">
        <v>45550</v>
      </c>
      <c r="W16" s="4"/>
      <c r="X16" s="4">
        <f t="shared" si="3"/>
        <v>26114</v>
      </c>
      <c r="Y16" s="4">
        <v>1202</v>
      </c>
      <c r="Z16" s="4">
        <f t="shared" si="11"/>
        <v>125347.2</v>
      </c>
      <c r="AA16" s="4">
        <f t="shared" si="17"/>
        <v>229803.2</v>
      </c>
      <c r="AB16" s="4">
        <f t="shared" si="4"/>
        <v>2757638.4000000004</v>
      </c>
      <c r="AC16" s="4">
        <v>61997</v>
      </c>
      <c r="AD16" s="4"/>
      <c r="AE16" s="3"/>
      <c r="AF16" s="5">
        <f t="shared" si="12"/>
        <v>40084</v>
      </c>
      <c r="AG16" s="112">
        <f t="shared" si="13"/>
        <v>3737395.8810540014</v>
      </c>
      <c r="AH16" s="105">
        <f t="shared" si="14"/>
        <v>3737.3958810540016</v>
      </c>
      <c r="AI16" s="54">
        <f t="shared" si="15"/>
        <v>979.1977208361485</v>
      </c>
      <c r="AJ16" s="121">
        <f t="shared" si="16"/>
        <v>4716.59360189015</v>
      </c>
    </row>
    <row r="17" spans="1:36" ht="12.75">
      <c r="A17" s="7">
        <v>12</v>
      </c>
      <c r="B17" s="11" t="s">
        <v>9</v>
      </c>
      <c r="C17" s="4">
        <v>7647</v>
      </c>
      <c r="D17" s="4">
        <v>29588</v>
      </c>
      <c r="E17" s="4"/>
      <c r="F17" s="4">
        <f t="shared" si="0"/>
        <v>13106</v>
      </c>
      <c r="G17" s="4">
        <v>2083</v>
      </c>
      <c r="H17" s="4">
        <f t="shared" si="5"/>
        <v>62908.799999999996</v>
      </c>
      <c r="I17" s="4">
        <f t="shared" si="1"/>
        <v>115332.79999999999</v>
      </c>
      <c r="J17" s="4">
        <f t="shared" si="2"/>
        <v>1383993.5999999999</v>
      </c>
      <c r="K17" s="4">
        <v>47557</v>
      </c>
      <c r="L17" s="4"/>
      <c r="M17" s="3"/>
      <c r="N17" s="5">
        <f t="shared" si="6"/>
        <v>26037.440000000002</v>
      </c>
      <c r="O17" s="112">
        <f t="shared" si="7"/>
        <v>1747648.05996</v>
      </c>
      <c r="P17" s="105">
        <f t="shared" si="8"/>
        <v>1747.64805996</v>
      </c>
      <c r="Q17" s="54">
        <f t="shared" si="9"/>
        <v>457.88379170952</v>
      </c>
      <c r="R17" s="121">
        <f t="shared" si="10"/>
        <v>2205.5318516695197</v>
      </c>
      <c r="S17" s="7">
        <v>12</v>
      </c>
      <c r="T17" s="11" t="s">
        <v>9</v>
      </c>
      <c r="U17" s="4">
        <v>7647</v>
      </c>
      <c r="V17" s="4">
        <v>29588</v>
      </c>
      <c r="W17" s="4"/>
      <c r="X17" s="4">
        <f t="shared" si="3"/>
        <v>13106</v>
      </c>
      <c r="Y17" s="4">
        <v>2083</v>
      </c>
      <c r="Z17" s="4">
        <f t="shared" si="11"/>
        <v>62908.799999999996</v>
      </c>
      <c r="AA17" s="4">
        <f t="shared" si="17"/>
        <v>115332.79999999999</v>
      </c>
      <c r="AB17" s="4">
        <f t="shared" si="4"/>
        <v>1383993.5999999999</v>
      </c>
      <c r="AC17" s="4">
        <v>47557</v>
      </c>
      <c r="AD17" s="4"/>
      <c r="AE17" s="3"/>
      <c r="AF17" s="5">
        <f t="shared" si="12"/>
        <v>26037.440000000002</v>
      </c>
      <c r="AG17" s="112">
        <f t="shared" si="13"/>
        <v>1904936.3853564002</v>
      </c>
      <c r="AH17" s="105">
        <f t="shared" si="14"/>
        <v>1904.9363853564003</v>
      </c>
      <c r="AI17" s="54">
        <f t="shared" si="15"/>
        <v>499.0933329633769</v>
      </c>
      <c r="AJ17" s="121">
        <f t="shared" si="16"/>
        <v>2404.029718319777</v>
      </c>
    </row>
    <row r="18" spans="1:36" ht="12.75">
      <c r="A18" s="7">
        <v>13</v>
      </c>
      <c r="B18" s="11" t="s">
        <v>10</v>
      </c>
      <c r="C18" s="4">
        <v>25399</v>
      </c>
      <c r="D18" s="4">
        <v>42011</v>
      </c>
      <c r="E18" s="4"/>
      <c r="F18" s="4">
        <f t="shared" si="0"/>
        <v>23051.333333333332</v>
      </c>
      <c r="G18" s="4">
        <v>1744</v>
      </c>
      <c r="H18" s="4">
        <f t="shared" si="5"/>
        <v>110646.4</v>
      </c>
      <c r="I18" s="4">
        <f t="shared" si="1"/>
        <v>202851.73333333334</v>
      </c>
      <c r="J18" s="4">
        <f t="shared" si="2"/>
        <v>2434220.8</v>
      </c>
      <c r="K18" s="4">
        <v>51231</v>
      </c>
      <c r="L18" s="4"/>
      <c r="M18" s="3"/>
      <c r="N18" s="5">
        <f t="shared" si="6"/>
        <v>36969.68000000001</v>
      </c>
      <c r="O18" s="112">
        <f t="shared" si="7"/>
        <v>3024383.35452</v>
      </c>
      <c r="P18" s="105">
        <f t="shared" si="8"/>
        <v>3024.38335452</v>
      </c>
      <c r="Q18" s="54">
        <f t="shared" si="9"/>
        <v>792.38843888424</v>
      </c>
      <c r="R18" s="121">
        <f t="shared" si="10"/>
        <v>3816.7717934042403</v>
      </c>
      <c r="S18" s="7">
        <v>13</v>
      </c>
      <c r="T18" s="11" t="s">
        <v>10</v>
      </c>
      <c r="U18" s="4">
        <v>25399</v>
      </c>
      <c r="V18" s="4">
        <v>42011</v>
      </c>
      <c r="W18" s="4"/>
      <c r="X18" s="4">
        <f t="shared" si="3"/>
        <v>23051.333333333332</v>
      </c>
      <c r="Y18" s="4">
        <v>1744</v>
      </c>
      <c r="Z18" s="4">
        <f t="shared" si="11"/>
        <v>110646.4</v>
      </c>
      <c r="AA18" s="4">
        <f t="shared" si="17"/>
        <v>202851.73333333334</v>
      </c>
      <c r="AB18" s="4">
        <f t="shared" si="4"/>
        <v>2434220.8</v>
      </c>
      <c r="AC18" s="4">
        <v>51231</v>
      </c>
      <c r="AD18" s="4"/>
      <c r="AE18" s="3"/>
      <c r="AF18" s="5">
        <f t="shared" si="12"/>
        <v>36969.68000000001</v>
      </c>
      <c r="AG18" s="112">
        <f t="shared" si="13"/>
        <v>3296577.8564268</v>
      </c>
      <c r="AH18" s="105">
        <f t="shared" si="14"/>
        <v>3296.5778564268003</v>
      </c>
      <c r="AI18" s="54">
        <f t="shared" si="15"/>
        <v>863.7033983838218</v>
      </c>
      <c r="AJ18" s="121">
        <f t="shared" si="16"/>
        <v>4160.281254810622</v>
      </c>
    </row>
    <row r="19" spans="1:36" ht="12.75">
      <c r="A19" s="7">
        <v>14</v>
      </c>
      <c r="B19" s="11" t="s">
        <v>11</v>
      </c>
      <c r="C19" s="4">
        <v>38908</v>
      </c>
      <c r="D19" s="4">
        <v>50955</v>
      </c>
      <c r="E19" s="4"/>
      <c r="F19" s="4">
        <f t="shared" si="0"/>
        <v>31316.666666666668</v>
      </c>
      <c r="G19" s="4">
        <v>4087</v>
      </c>
      <c r="H19" s="4">
        <f t="shared" si="5"/>
        <v>150320</v>
      </c>
      <c r="I19" s="4">
        <f t="shared" si="1"/>
        <v>275586.6666666667</v>
      </c>
      <c r="J19" s="4">
        <f t="shared" si="2"/>
        <v>3307040</v>
      </c>
      <c r="K19" s="4">
        <v>67289</v>
      </c>
      <c r="L19" s="4"/>
      <c r="M19" s="3"/>
      <c r="N19" s="5">
        <f t="shared" si="6"/>
        <v>44840.4</v>
      </c>
      <c r="O19" s="112">
        <f t="shared" si="7"/>
        <v>4099584.1106000007</v>
      </c>
      <c r="P19" s="105">
        <f t="shared" si="8"/>
        <v>4099.584110600001</v>
      </c>
      <c r="Q19" s="54">
        <f t="shared" si="9"/>
        <v>1074.0910369772002</v>
      </c>
      <c r="R19" s="121">
        <f t="shared" si="10"/>
        <v>5173.675147577201</v>
      </c>
      <c r="S19" s="7">
        <v>14</v>
      </c>
      <c r="T19" s="11" t="s">
        <v>11</v>
      </c>
      <c r="U19" s="4">
        <v>38908</v>
      </c>
      <c r="V19" s="4">
        <v>50955</v>
      </c>
      <c r="W19" s="4"/>
      <c r="X19" s="4">
        <f t="shared" si="3"/>
        <v>31316.666666666668</v>
      </c>
      <c r="Y19" s="4">
        <v>4087</v>
      </c>
      <c r="Z19" s="4">
        <f t="shared" si="11"/>
        <v>150320</v>
      </c>
      <c r="AA19" s="4">
        <f t="shared" si="17"/>
        <v>275586.6666666667</v>
      </c>
      <c r="AB19" s="4">
        <f t="shared" si="4"/>
        <v>3307040</v>
      </c>
      <c r="AC19" s="4">
        <v>67289</v>
      </c>
      <c r="AD19" s="4"/>
      <c r="AE19" s="3"/>
      <c r="AF19" s="5">
        <f t="shared" si="12"/>
        <v>44840.4</v>
      </c>
      <c r="AG19" s="112">
        <f t="shared" si="13"/>
        <v>4468546.680554001</v>
      </c>
      <c r="AH19" s="105">
        <f t="shared" si="14"/>
        <v>4468.546680554001</v>
      </c>
      <c r="AI19" s="54">
        <f t="shared" si="15"/>
        <v>1170.7592303051483</v>
      </c>
      <c r="AJ19" s="121">
        <f t="shared" si="16"/>
        <v>5639.30591085915</v>
      </c>
    </row>
    <row r="20" spans="1:36" ht="12.75">
      <c r="A20" s="7">
        <v>15</v>
      </c>
      <c r="B20" s="11" t="s">
        <v>12</v>
      </c>
      <c r="C20" s="4">
        <v>15519</v>
      </c>
      <c r="D20" s="4">
        <v>33493</v>
      </c>
      <c r="E20" s="4"/>
      <c r="F20" s="4">
        <f t="shared" si="0"/>
        <v>16982.666666666668</v>
      </c>
      <c r="G20" s="4">
        <v>1936</v>
      </c>
      <c r="H20" s="4">
        <f t="shared" si="5"/>
        <v>81516.8</v>
      </c>
      <c r="I20" s="4">
        <f t="shared" si="1"/>
        <v>149447.46666666667</v>
      </c>
      <c r="J20" s="4">
        <f t="shared" si="2"/>
        <v>1793369.6</v>
      </c>
      <c r="K20" s="4">
        <v>33157</v>
      </c>
      <c r="L20" s="4"/>
      <c r="M20" s="3"/>
      <c r="N20" s="5">
        <f t="shared" si="6"/>
        <v>29473.840000000004</v>
      </c>
      <c r="O20" s="112">
        <f t="shared" si="7"/>
        <v>2225344.527560001</v>
      </c>
      <c r="P20" s="105">
        <f t="shared" si="8"/>
        <v>2225.3445275600006</v>
      </c>
      <c r="Q20" s="54">
        <f t="shared" si="9"/>
        <v>583.0402662207202</v>
      </c>
      <c r="R20" s="121">
        <f t="shared" si="10"/>
        <v>2808.384793780721</v>
      </c>
      <c r="S20" s="7">
        <v>15</v>
      </c>
      <c r="T20" s="11" t="s">
        <v>12</v>
      </c>
      <c r="U20" s="4">
        <v>15519</v>
      </c>
      <c r="V20" s="4">
        <v>33493</v>
      </c>
      <c r="W20" s="4"/>
      <c r="X20" s="4">
        <f t="shared" si="3"/>
        <v>16982.666666666668</v>
      </c>
      <c r="Y20" s="4">
        <v>1936</v>
      </c>
      <c r="Z20" s="4">
        <f t="shared" si="11"/>
        <v>81516.8</v>
      </c>
      <c r="AA20" s="4">
        <f t="shared" si="17"/>
        <v>149447.46666666667</v>
      </c>
      <c r="AB20" s="4">
        <f t="shared" si="4"/>
        <v>1793369.6</v>
      </c>
      <c r="AC20" s="4">
        <v>33157</v>
      </c>
      <c r="AD20" s="4"/>
      <c r="AE20" s="3"/>
      <c r="AF20" s="5">
        <f t="shared" si="12"/>
        <v>29473.840000000004</v>
      </c>
      <c r="AG20" s="112">
        <f t="shared" si="13"/>
        <v>2425625.535040401</v>
      </c>
      <c r="AH20" s="105">
        <f t="shared" si="14"/>
        <v>2425.625535040401</v>
      </c>
      <c r="AI20" s="54">
        <f t="shared" si="15"/>
        <v>635.513890180585</v>
      </c>
      <c r="AJ20" s="121">
        <f t="shared" si="16"/>
        <v>3061.1394252209857</v>
      </c>
    </row>
    <row r="21" spans="1:36" ht="12.75">
      <c r="A21" s="7">
        <v>16</v>
      </c>
      <c r="B21" s="11" t="s">
        <v>13</v>
      </c>
      <c r="C21" s="4">
        <v>52981</v>
      </c>
      <c r="D21" s="4">
        <v>51896</v>
      </c>
      <c r="E21" s="4"/>
      <c r="F21" s="4">
        <f t="shared" si="0"/>
        <v>36297.333333333336</v>
      </c>
      <c r="G21" s="4">
        <v>4015</v>
      </c>
      <c r="H21" s="4">
        <f t="shared" si="5"/>
        <v>174227.2</v>
      </c>
      <c r="I21" s="4">
        <f t="shared" si="1"/>
        <v>319416.5333333333</v>
      </c>
      <c r="J21" s="4">
        <f t="shared" si="2"/>
        <v>3832998.4</v>
      </c>
      <c r="K21" s="4">
        <v>102965</v>
      </c>
      <c r="L21" s="4"/>
      <c r="M21" s="3"/>
      <c r="N21" s="5">
        <f t="shared" si="6"/>
        <v>45668.48000000001</v>
      </c>
      <c r="O21" s="112">
        <f t="shared" si="7"/>
        <v>4773976.624120001</v>
      </c>
      <c r="P21" s="105">
        <f t="shared" si="8"/>
        <v>4773.97662412</v>
      </c>
      <c r="Q21" s="54">
        <f t="shared" si="9"/>
        <v>1250.78187551944</v>
      </c>
      <c r="R21" s="121">
        <f t="shared" si="10"/>
        <v>6024.758499639441</v>
      </c>
      <c r="S21" s="7">
        <v>16</v>
      </c>
      <c r="T21" s="11" t="s">
        <v>13</v>
      </c>
      <c r="U21" s="4">
        <v>52981</v>
      </c>
      <c r="V21" s="4">
        <v>51896</v>
      </c>
      <c r="W21" s="4"/>
      <c r="X21" s="4">
        <f t="shared" si="3"/>
        <v>36297.333333333336</v>
      </c>
      <c r="Y21" s="4">
        <v>4015</v>
      </c>
      <c r="Z21" s="4">
        <f t="shared" si="11"/>
        <v>174227.2</v>
      </c>
      <c r="AA21" s="4">
        <f t="shared" si="17"/>
        <v>319416.5333333333</v>
      </c>
      <c r="AB21" s="4">
        <f t="shared" si="4"/>
        <v>3832998.4</v>
      </c>
      <c r="AC21" s="4">
        <v>102965</v>
      </c>
      <c r="AD21" s="4"/>
      <c r="AE21" s="3"/>
      <c r="AF21" s="5">
        <f t="shared" si="12"/>
        <v>45668.48000000001</v>
      </c>
      <c r="AG21" s="112">
        <f t="shared" si="13"/>
        <v>5203634.520290801</v>
      </c>
      <c r="AH21" s="105">
        <f t="shared" si="14"/>
        <v>5203.634520290801</v>
      </c>
      <c r="AI21" s="54">
        <f t="shared" si="15"/>
        <v>1363.35224431619</v>
      </c>
      <c r="AJ21" s="121">
        <f t="shared" si="16"/>
        <v>6566.9867646069915</v>
      </c>
    </row>
    <row r="22" spans="1:36" ht="12.75">
      <c r="A22" s="7">
        <v>17</v>
      </c>
      <c r="B22" s="11" t="s">
        <v>14</v>
      </c>
      <c r="C22" s="4">
        <v>27325</v>
      </c>
      <c r="D22" s="4">
        <v>52834</v>
      </c>
      <c r="E22" s="4"/>
      <c r="F22" s="4">
        <f t="shared" si="0"/>
        <v>27686.666666666668</v>
      </c>
      <c r="G22" s="4">
        <v>2901</v>
      </c>
      <c r="H22" s="4">
        <f t="shared" si="5"/>
        <v>132896</v>
      </c>
      <c r="I22" s="4">
        <f t="shared" si="1"/>
        <v>243642.6666666667</v>
      </c>
      <c r="J22" s="4">
        <f t="shared" si="2"/>
        <v>2923712</v>
      </c>
      <c r="K22" s="4">
        <v>63058</v>
      </c>
      <c r="L22" s="4"/>
      <c r="M22" s="3"/>
      <c r="N22" s="5">
        <f t="shared" si="6"/>
        <v>46493.920000000006</v>
      </c>
      <c r="O22" s="112">
        <f t="shared" si="7"/>
        <v>3636883.4400800006</v>
      </c>
      <c r="P22" s="105">
        <f t="shared" si="8"/>
        <v>3636.8834400800006</v>
      </c>
      <c r="Q22" s="54">
        <f t="shared" si="9"/>
        <v>952.8634613009602</v>
      </c>
      <c r="R22" s="121">
        <f t="shared" si="10"/>
        <v>4589.7469013809605</v>
      </c>
      <c r="S22" s="7">
        <v>17</v>
      </c>
      <c r="T22" s="11" t="s">
        <v>14</v>
      </c>
      <c r="U22" s="4">
        <v>27325</v>
      </c>
      <c r="V22" s="4">
        <v>52834</v>
      </c>
      <c r="W22" s="4"/>
      <c r="X22" s="4">
        <f t="shared" si="3"/>
        <v>27686.666666666668</v>
      </c>
      <c r="Y22" s="4">
        <v>2901</v>
      </c>
      <c r="Z22" s="4">
        <f t="shared" si="11"/>
        <v>132896</v>
      </c>
      <c r="AA22" s="4">
        <f t="shared" si="17"/>
        <v>243642.6666666667</v>
      </c>
      <c r="AB22" s="4">
        <f t="shared" si="4"/>
        <v>2923712</v>
      </c>
      <c r="AC22" s="4">
        <v>63058</v>
      </c>
      <c r="AD22" s="4"/>
      <c r="AE22" s="3"/>
      <c r="AF22" s="5">
        <f t="shared" si="12"/>
        <v>46493.920000000006</v>
      </c>
      <c r="AG22" s="112">
        <f t="shared" si="13"/>
        <v>3964202.949687201</v>
      </c>
      <c r="AH22" s="105">
        <f t="shared" si="14"/>
        <v>3964.202949687201</v>
      </c>
      <c r="AI22" s="54">
        <f t="shared" si="15"/>
        <v>1038.6211728180467</v>
      </c>
      <c r="AJ22" s="121">
        <f t="shared" si="16"/>
        <v>5002.824122505248</v>
      </c>
    </row>
    <row r="23" spans="1:36" ht="13.5" thickBot="1">
      <c r="A23" s="7"/>
      <c r="B23" s="44" t="s">
        <v>21</v>
      </c>
      <c r="C23" s="49">
        <f>SUM(C7:C22)</f>
        <v>910594</v>
      </c>
      <c r="D23" s="50">
        <f>SUM(D7:D22)</f>
        <v>1062200</v>
      </c>
      <c r="E23" s="17"/>
      <c r="F23" s="17">
        <f aca="true" t="shared" si="18" ref="F23:L23">SUM(F7:F22)</f>
        <v>678806.6666666666</v>
      </c>
      <c r="G23" s="49">
        <f t="shared" si="18"/>
        <v>63626</v>
      </c>
      <c r="H23" s="17">
        <f t="shared" si="18"/>
        <v>3258271.9999999995</v>
      </c>
      <c r="I23" s="49">
        <f t="shared" si="18"/>
        <v>5973498.666666667</v>
      </c>
      <c r="J23" s="49">
        <f t="shared" si="18"/>
        <v>71681984</v>
      </c>
      <c r="K23" s="49">
        <f t="shared" si="18"/>
        <v>1655613</v>
      </c>
      <c r="L23" s="17">
        <f t="shared" si="18"/>
        <v>209066</v>
      </c>
      <c r="M23" s="50"/>
      <c r="N23" s="19">
        <f>SUM(N7:N22)</f>
        <v>14682900.685933335</v>
      </c>
      <c r="O23" s="113">
        <f>SUM(O7:O22)</f>
        <v>105787246.85943404</v>
      </c>
      <c r="P23" s="106">
        <f>SUM(P7:P22)</f>
        <v>105787.24685943408</v>
      </c>
      <c r="Q23" s="55">
        <f>SUM(Q7:Q22)</f>
        <v>27716.25867717173</v>
      </c>
      <c r="R23" s="122">
        <f>SUM(R7:R22)</f>
        <v>133503.50553660584</v>
      </c>
      <c r="S23" s="7"/>
      <c r="T23" s="44" t="s">
        <v>21</v>
      </c>
      <c r="U23" s="49">
        <f>SUM(U7:U22)</f>
        <v>910594</v>
      </c>
      <c r="V23" s="50">
        <f>SUM(V7:V22)</f>
        <v>1062200</v>
      </c>
      <c r="W23" s="17"/>
      <c r="X23" s="17">
        <f aca="true" t="shared" si="19" ref="X23:AD23">SUM(X7:X22)</f>
        <v>678806.6666666666</v>
      </c>
      <c r="Y23" s="49">
        <f t="shared" si="19"/>
        <v>63626</v>
      </c>
      <c r="Z23" s="17">
        <f t="shared" si="19"/>
        <v>3258271.9999999995</v>
      </c>
      <c r="AA23" s="49">
        <f t="shared" si="19"/>
        <v>5973498.666666667</v>
      </c>
      <c r="AB23" s="49">
        <f t="shared" si="19"/>
        <v>71681984</v>
      </c>
      <c r="AC23" s="49">
        <f t="shared" si="19"/>
        <v>1655613</v>
      </c>
      <c r="AD23" s="17">
        <f t="shared" si="19"/>
        <v>209066</v>
      </c>
      <c r="AE23" s="50"/>
      <c r="AF23" s="19">
        <f>SUM(AF7:AF22)</f>
        <v>14682900.685933335</v>
      </c>
      <c r="AG23" s="113">
        <f>SUM(AG7:AG22)</f>
        <v>115308099.07678318</v>
      </c>
      <c r="AH23" s="106">
        <f>SUM(AH7:AH22)</f>
        <v>115308.09907678315</v>
      </c>
      <c r="AI23" s="55">
        <f>SUM(AI7:AI22)</f>
        <v>30210.72195811719</v>
      </c>
      <c r="AJ23" s="122">
        <f>SUM(AJ7:AJ22)</f>
        <v>145518.82103490032</v>
      </c>
    </row>
    <row r="24" spans="1:36" ht="12.75">
      <c r="A24" s="7"/>
      <c r="B24" s="20" t="s">
        <v>32</v>
      </c>
      <c r="C24" s="21"/>
      <c r="D24" s="21"/>
      <c r="E24" s="22"/>
      <c r="F24" s="22"/>
      <c r="G24" s="21"/>
      <c r="H24" s="22"/>
      <c r="I24" s="22"/>
      <c r="J24" s="22"/>
      <c r="K24" s="21"/>
      <c r="L24" s="22"/>
      <c r="M24" s="21"/>
      <c r="N24" s="35"/>
      <c r="O24" s="114"/>
      <c r="P24" s="107"/>
      <c r="Q24" s="52"/>
      <c r="R24" s="120"/>
      <c r="S24" s="7"/>
      <c r="T24" s="20" t="s">
        <v>32</v>
      </c>
      <c r="U24" s="21"/>
      <c r="V24" s="21"/>
      <c r="W24" s="22"/>
      <c r="X24" s="22"/>
      <c r="Y24" s="21"/>
      <c r="Z24" s="22"/>
      <c r="AA24" s="22"/>
      <c r="AB24" s="22"/>
      <c r="AC24" s="21"/>
      <c r="AD24" s="22"/>
      <c r="AE24" s="21"/>
      <c r="AF24" s="35"/>
      <c r="AG24" s="114"/>
      <c r="AH24" s="107"/>
      <c r="AI24" s="52"/>
      <c r="AJ24" s="120"/>
    </row>
    <row r="25" spans="1:36" ht="12.75">
      <c r="A25" s="7">
        <v>18</v>
      </c>
      <c r="B25" s="11" t="s">
        <v>15</v>
      </c>
      <c r="C25" s="4">
        <v>158360</v>
      </c>
      <c r="D25" s="3"/>
      <c r="E25" s="4">
        <f>(C25+G25)*15/85</f>
        <v>28840.058823529413</v>
      </c>
      <c r="F25" s="4">
        <f>D25*25/75</f>
        <v>0</v>
      </c>
      <c r="G25" s="4">
        <v>5067</v>
      </c>
      <c r="H25" s="4">
        <f t="shared" si="5"/>
        <v>230720.47058823527</v>
      </c>
      <c r="I25" s="4">
        <f>SUM(C25:H25)</f>
        <v>422987.5294117647</v>
      </c>
      <c r="J25" s="4">
        <f>I25*12</f>
        <v>5075850.352941176</v>
      </c>
      <c r="K25" s="4">
        <v>158361</v>
      </c>
      <c r="L25" s="4">
        <f>J25*0.02</f>
        <v>101517.00705882352</v>
      </c>
      <c r="M25" s="4">
        <f>I25*2</f>
        <v>845975.0588235294</v>
      </c>
      <c r="N25" s="5">
        <f>((C25*0.02*15/85)+(C25*0.02))*2.2*6</f>
        <v>49184.752941176484</v>
      </c>
      <c r="O25" s="112">
        <f>(J25+K25+L25+M25+N25)*1.1*1.09</f>
        <v>7470834.917945883</v>
      </c>
      <c r="P25" s="105">
        <f>O25/1000</f>
        <v>7470.834917945883</v>
      </c>
      <c r="Q25" s="54">
        <f>P25*0.262</f>
        <v>1957.3587485018213</v>
      </c>
      <c r="R25" s="121">
        <f>P25+Q25</f>
        <v>9428.193666447703</v>
      </c>
      <c r="S25" s="7">
        <v>18</v>
      </c>
      <c r="T25" s="11" t="s">
        <v>15</v>
      </c>
      <c r="U25" s="4">
        <v>158360</v>
      </c>
      <c r="V25" s="3"/>
      <c r="W25" s="4">
        <f>(U25+Y25)*15/85</f>
        <v>28840.058823529413</v>
      </c>
      <c r="X25" s="4">
        <f>V25*25/75</f>
        <v>0</v>
      </c>
      <c r="Y25" s="4">
        <v>5067</v>
      </c>
      <c r="Z25" s="4">
        <f>(SUM(U25:Y25))*1.2</f>
        <v>230720.47058823527</v>
      </c>
      <c r="AA25" s="4">
        <f>SUM(U25:Z25)</f>
        <v>422987.5294117647</v>
      </c>
      <c r="AB25" s="4">
        <f>AA25*12</f>
        <v>5075850.352941176</v>
      </c>
      <c r="AC25" s="4">
        <v>158361</v>
      </c>
      <c r="AD25" s="4">
        <f>AB25*0.02</f>
        <v>101517.00705882352</v>
      </c>
      <c r="AE25" s="4">
        <f>AA25*2</f>
        <v>845975.0588235294</v>
      </c>
      <c r="AF25" s="5">
        <f>((U25*0.02*15/85)+(U25*0.02))*2.2*6</f>
        <v>49184.752941176484</v>
      </c>
      <c r="AG25" s="112">
        <f>(AB25+AC25+AD25+AE25+AF25)*1.1*1.09*1.09</f>
        <v>8143210.060561013</v>
      </c>
      <c r="AH25" s="105">
        <f>AG25/1000</f>
        <v>8143.210060561013</v>
      </c>
      <c r="AI25" s="54">
        <f>AH25*0.262</f>
        <v>2133.5210358669856</v>
      </c>
      <c r="AJ25" s="121">
        <f>AH25+AI25</f>
        <v>10276.731096427999</v>
      </c>
    </row>
    <row r="26" spans="1:36" ht="12.75">
      <c r="A26" s="7">
        <v>21</v>
      </c>
      <c r="B26" s="11" t="s">
        <v>16</v>
      </c>
      <c r="C26" s="4">
        <v>130952</v>
      </c>
      <c r="D26" s="3"/>
      <c r="E26" s="4">
        <f>(C26+G26)*15/85</f>
        <v>25088.470588235294</v>
      </c>
      <c r="F26" s="4">
        <f>D26*25/75</f>
        <v>0</v>
      </c>
      <c r="G26" s="4">
        <v>11216</v>
      </c>
      <c r="H26" s="4">
        <f t="shared" si="5"/>
        <v>200707.76470588235</v>
      </c>
      <c r="I26" s="4">
        <f>SUM(C26:H26)</f>
        <v>367964.23529411765</v>
      </c>
      <c r="J26" s="4">
        <f>I26*12</f>
        <v>4415570.823529412</v>
      </c>
      <c r="K26" s="4">
        <v>110969</v>
      </c>
      <c r="L26" s="4">
        <f>J26*0.02</f>
        <v>88311.41647058824</v>
      </c>
      <c r="M26" s="4">
        <f>I26*2</f>
        <v>735928.4705882353</v>
      </c>
      <c r="N26" s="5">
        <f>((C26*0.02*15/85)+(C26*0.02))*2.2*6</f>
        <v>40672.150588235294</v>
      </c>
      <c r="O26" s="112">
        <f>(J26+K26+L26+M26+N26)*1.1*1.09</f>
        <v>6464350.781550589</v>
      </c>
      <c r="P26" s="105">
        <f>O26/1000</f>
        <v>6464.350781550589</v>
      </c>
      <c r="Q26" s="54">
        <f>P26*0.262</f>
        <v>1693.6599047662544</v>
      </c>
      <c r="R26" s="121">
        <f>P26+Q26</f>
        <v>8158.010686316844</v>
      </c>
      <c r="S26" s="7">
        <v>21</v>
      </c>
      <c r="T26" s="11" t="s">
        <v>16</v>
      </c>
      <c r="U26" s="4">
        <v>130952</v>
      </c>
      <c r="V26" s="3"/>
      <c r="W26" s="4">
        <f>(U26+Y26)*15/85</f>
        <v>25088.470588235294</v>
      </c>
      <c r="X26" s="4">
        <f>V26*25/75</f>
        <v>0</v>
      </c>
      <c r="Y26" s="4">
        <v>11216</v>
      </c>
      <c r="Z26" s="4">
        <f>(SUM(U26:Y26))*1.2</f>
        <v>200707.76470588235</v>
      </c>
      <c r="AA26" s="4">
        <f>SUM(U26:Z26)</f>
        <v>367964.23529411765</v>
      </c>
      <c r="AB26" s="4">
        <f>AA26*12</f>
        <v>4415570.823529412</v>
      </c>
      <c r="AC26" s="4">
        <v>110969</v>
      </c>
      <c r="AD26" s="4">
        <f>AB26*0.02</f>
        <v>88311.41647058824</v>
      </c>
      <c r="AE26" s="4">
        <f>AA26*2</f>
        <v>735928.4705882353</v>
      </c>
      <c r="AF26" s="5">
        <f>((U26*0.02*15/85)+(U26*0.02))*2.2*6</f>
        <v>40672.150588235294</v>
      </c>
      <c r="AG26" s="112">
        <f>(AB26+AC26+AD26+AE26+AF26)*1.1*1.09*1.09</f>
        <v>7046142.351890143</v>
      </c>
      <c r="AH26" s="105">
        <f>AG26/1000</f>
        <v>7046.142351890143</v>
      </c>
      <c r="AI26" s="54">
        <f>AH26*0.262</f>
        <v>1846.0892961952175</v>
      </c>
      <c r="AJ26" s="121">
        <f>AH26+AI26</f>
        <v>8892.23164808536</v>
      </c>
    </row>
    <row r="27" spans="1:36" ht="13.5" thickBot="1">
      <c r="A27" s="7"/>
      <c r="B27" s="44" t="s">
        <v>20</v>
      </c>
      <c r="C27" s="18">
        <f>SUM(C25:C26)</f>
        <v>289312</v>
      </c>
      <c r="D27" s="16"/>
      <c r="E27" s="17">
        <f>(C27+G27)*15/85</f>
        <v>53928.529411764706</v>
      </c>
      <c r="F27" s="18">
        <f>SUM(F25:F26)</f>
        <v>0</v>
      </c>
      <c r="G27" s="18">
        <f>SUM(G25:G26)</f>
        <v>16283</v>
      </c>
      <c r="H27" s="17">
        <f>SUM(C27:G27)*1.2</f>
        <v>431428.23529411765</v>
      </c>
      <c r="I27" s="18">
        <f>SUM(I25:I26)</f>
        <v>790951.7647058824</v>
      </c>
      <c r="J27" s="18">
        <f>SUM(J25:J26)</f>
        <v>9491421.176470589</v>
      </c>
      <c r="K27" s="18">
        <f>SUM(K25:K26)</f>
        <v>269330</v>
      </c>
      <c r="L27" s="17">
        <f>J27*0.02</f>
        <v>189828.42352941178</v>
      </c>
      <c r="M27" s="18">
        <f aca="true" t="shared" si="20" ref="M27:R27">SUM(M25:M26)</f>
        <v>1581903.5294117648</v>
      </c>
      <c r="N27" s="40">
        <f t="shared" si="20"/>
        <v>89856.90352941178</v>
      </c>
      <c r="O27" s="113">
        <f t="shared" si="20"/>
        <v>13935185.699496472</v>
      </c>
      <c r="P27" s="106">
        <f t="shared" si="20"/>
        <v>13935.185699496473</v>
      </c>
      <c r="Q27" s="55">
        <f t="shared" si="20"/>
        <v>3651.0186532680755</v>
      </c>
      <c r="R27" s="122">
        <f t="shared" si="20"/>
        <v>17586.204352764547</v>
      </c>
      <c r="S27" s="7"/>
      <c r="T27" s="44" t="s">
        <v>20</v>
      </c>
      <c r="U27" s="18">
        <f>SUM(U25:U26)</f>
        <v>289312</v>
      </c>
      <c r="V27" s="16"/>
      <c r="W27" s="17">
        <f>(U27+Y27)*15/85</f>
        <v>53928.529411764706</v>
      </c>
      <c r="X27" s="18">
        <f>SUM(X25:X26)</f>
        <v>0</v>
      </c>
      <c r="Y27" s="18">
        <f>SUM(Y25:Y26)</f>
        <v>16283</v>
      </c>
      <c r="Z27" s="17">
        <f>SUM(U27:Y27)*1.2</f>
        <v>431428.23529411765</v>
      </c>
      <c r="AA27" s="18">
        <f>SUM(AA25:AA26)</f>
        <v>790951.7647058824</v>
      </c>
      <c r="AB27" s="18">
        <f>SUM(AB25:AB26)</f>
        <v>9491421.176470589</v>
      </c>
      <c r="AC27" s="18">
        <f>SUM(AC25:AC26)</f>
        <v>269330</v>
      </c>
      <c r="AD27" s="17">
        <f>AB27*0.02</f>
        <v>189828.42352941178</v>
      </c>
      <c r="AE27" s="18">
        <f aca="true" t="shared" si="21" ref="AE27:AJ27">SUM(AE25:AE26)</f>
        <v>1581903.5294117648</v>
      </c>
      <c r="AF27" s="40">
        <f t="shared" si="21"/>
        <v>89856.90352941178</v>
      </c>
      <c r="AG27" s="113">
        <f t="shared" si="21"/>
        <v>15189352.412451155</v>
      </c>
      <c r="AH27" s="106">
        <f t="shared" si="21"/>
        <v>15189.352412451157</v>
      </c>
      <c r="AI27" s="55">
        <f t="shared" si="21"/>
        <v>3979.6103320622033</v>
      </c>
      <c r="AJ27" s="122">
        <f t="shared" si="21"/>
        <v>19168.96274451336</v>
      </c>
    </row>
    <row r="28" spans="1:36" ht="12.75">
      <c r="A28" s="7"/>
      <c r="B28" s="23" t="s">
        <v>36</v>
      </c>
      <c r="C28" s="24"/>
      <c r="D28" s="24"/>
      <c r="E28" s="22"/>
      <c r="F28" s="25"/>
      <c r="G28" s="24"/>
      <c r="H28" s="22"/>
      <c r="I28" s="25"/>
      <c r="J28" s="25"/>
      <c r="K28" s="24"/>
      <c r="L28" s="22"/>
      <c r="M28" s="24"/>
      <c r="N28" s="36"/>
      <c r="O28" s="114"/>
      <c r="P28" s="108"/>
      <c r="Q28" s="52"/>
      <c r="R28" s="120"/>
      <c r="S28" s="7"/>
      <c r="T28" s="23" t="s">
        <v>36</v>
      </c>
      <c r="U28" s="24"/>
      <c r="V28" s="24"/>
      <c r="W28" s="22"/>
      <c r="X28" s="25"/>
      <c r="Y28" s="24"/>
      <c r="Z28" s="22"/>
      <c r="AA28" s="25"/>
      <c r="AB28" s="25"/>
      <c r="AC28" s="24"/>
      <c r="AD28" s="22"/>
      <c r="AE28" s="24"/>
      <c r="AF28" s="36"/>
      <c r="AG28" s="114"/>
      <c r="AH28" s="108"/>
      <c r="AI28" s="52"/>
      <c r="AJ28" s="120"/>
    </row>
    <row r="29" spans="1:36" ht="12.75">
      <c r="A29" s="7">
        <v>22</v>
      </c>
      <c r="B29" s="11" t="s">
        <v>18</v>
      </c>
      <c r="C29" s="4">
        <v>33505</v>
      </c>
      <c r="D29" s="3"/>
      <c r="E29" s="4">
        <f>(C29+G29)*15/85</f>
        <v>5939.117647058823</v>
      </c>
      <c r="F29" s="4">
        <f>D29*25/75</f>
        <v>0</v>
      </c>
      <c r="G29" s="4">
        <v>150</v>
      </c>
      <c r="H29" s="4">
        <f t="shared" si="5"/>
        <v>47512.94117647059</v>
      </c>
      <c r="I29" s="4">
        <f>SUM(C29:H29)</f>
        <v>87107.05882352941</v>
      </c>
      <c r="J29" s="4">
        <f>I29*12</f>
        <v>1045284.705882353</v>
      </c>
      <c r="K29" s="4">
        <f>22408*1.18</f>
        <v>26441.44</v>
      </c>
      <c r="L29" s="4"/>
      <c r="M29" s="3"/>
      <c r="N29" s="5">
        <f>((C29*0.01*15/85)+(C29*0.01))*2.2*6</f>
        <v>5203.129411764707</v>
      </c>
      <c r="O29" s="112">
        <f>(J29+K29+L29+M29+N29)*1.1*1.09</f>
        <v>1291238.2010776473</v>
      </c>
      <c r="P29" s="105">
        <f>O29/1000</f>
        <v>1291.2382010776473</v>
      </c>
      <c r="Q29" s="54">
        <f>P29*0.262</f>
        <v>338.3044086823436</v>
      </c>
      <c r="R29" s="121">
        <f>P29+Q29</f>
        <v>1629.542609759991</v>
      </c>
      <c r="S29" s="7">
        <v>22</v>
      </c>
      <c r="T29" s="11" t="s">
        <v>18</v>
      </c>
      <c r="U29" s="4">
        <v>33505</v>
      </c>
      <c r="V29" s="3"/>
      <c r="W29" s="4">
        <f>(U29+Y29)*15/85</f>
        <v>5939.117647058823</v>
      </c>
      <c r="X29" s="4">
        <f>V29*25/75</f>
        <v>0</v>
      </c>
      <c r="Y29" s="4">
        <v>150</v>
      </c>
      <c r="Z29" s="4">
        <f>(SUM(U29:Y29))*1.2</f>
        <v>47512.94117647059</v>
      </c>
      <c r="AA29" s="4">
        <f>SUM(U29:Z29)</f>
        <v>87107.05882352941</v>
      </c>
      <c r="AB29" s="4">
        <f>AA29*12</f>
        <v>1045284.705882353</v>
      </c>
      <c r="AC29" s="4">
        <f>22408*1.18</f>
        <v>26441.44</v>
      </c>
      <c r="AD29" s="4"/>
      <c r="AE29" s="3"/>
      <c r="AF29" s="5">
        <f>((U29*0.01*15/85)+(U29*0.01))*2.2*6</f>
        <v>5203.129411764707</v>
      </c>
      <c r="AG29" s="112">
        <f>(AB29+AC29+AD29+AE29+AF29)*1.1*1.09*1.09</f>
        <v>1407449.6391746355</v>
      </c>
      <c r="AH29" s="105">
        <f>AG29/1000</f>
        <v>1407.4496391746354</v>
      </c>
      <c r="AI29" s="54">
        <f>AH29*0.262</f>
        <v>368.7518054637545</v>
      </c>
      <c r="AJ29" s="121">
        <f>AH29+AI29</f>
        <v>1776.20144463839</v>
      </c>
    </row>
    <row r="30" spans="1:36" ht="12.75">
      <c r="A30" s="7">
        <v>23</v>
      </c>
      <c r="B30" s="11" t="s">
        <v>19</v>
      </c>
      <c r="C30" s="4">
        <v>44042</v>
      </c>
      <c r="D30" s="3"/>
      <c r="E30" s="4">
        <f>(C30+G30)*15/85</f>
        <v>7968.705882352941</v>
      </c>
      <c r="F30" s="4">
        <f>D30*25/75</f>
        <v>0</v>
      </c>
      <c r="G30" s="4">
        <v>1114</v>
      </c>
      <c r="H30" s="4">
        <f t="shared" si="5"/>
        <v>63749.64705882353</v>
      </c>
      <c r="I30" s="4">
        <f>SUM(C30:H30)</f>
        <v>116874.35294117648</v>
      </c>
      <c r="J30" s="4">
        <f>I30*12</f>
        <v>1402492.2352941176</v>
      </c>
      <c r="K30" s="4">
        <f>17043*1.18</f>
        <v>20110.739999999998</v>
      </c>
      <c r="L30" s="4"/>
      <c r="M30" s="3"/>
      <c r="N30" s="5">
        <f>((C30*0.01*15/85)+(C30*0.01))*2.2*6</f>
        <v>6839.463529411765</v>
      </c>
      <c r="O30" s="112">
        <f>(J30+K30+L30+M30+N30)*1.1*1.09</f>
        <v>1713901.4841494118</v>
      </c>
      <c r="P30" s="105">
        <f>O30/1000</f>
        <v>1713.9014841494118</v>
      </c>
      <c r="Q30" s="54">
        <f>P30*0.262</f>
        <v>449.0421888471459</v>
      </c>
      <c r="R30" s="121">
        <f>P30+Q30</f>
        <v>2162.943672996558</v>
      </c>
      <c r="S30" s="7">
        <v>23</v>
      </c>
      <c r="T30" s="11" t="s">
        <v>19</v>
      </c>
      <c r="U30" s="4">
        <v>44042</v>
      </c>
      <c r="V30" s="3"/>
      <c r="W30" s="4">
        <f>(U30+Y30)*15/85</f>
        <v>7968.705882352941</v>
      </c>
      <c r="X30" s="4">
        <f>V30*25/75</f>
        <v>0</v>
      </c>
      <c r="Y30" s="4">
        <v>1114</v>
      </c>
      <c r="Z30" s="4">
        <f>(SUM(U30:Y30))*1.2</f>
        <v>63749.64705882353</v>
      </c>
      <c r="AA30" s="4">
        <f>SUM(U30:Z30)</f>
        <v>116874.35294117648</v>
      </c>
      <c r="AB30" s="4">
        <f>AA30*12</f>
        <v>1402492.2352941176</v>
      </c>
      <c r="AC30" s="4">
        <f>17043*1.18</f>
        <v>20110.739999999998</v>
      </c>
      <c r="AD30" s="4"/>
      <c r="AE30" s="3"/>
      <c r="AF30" s="5">
        <f>((U30*0.01*15/85)+(U30*0.01))*2.2*6</f>
        <v>6839.463529411765</v>
      </c>
      <c r="AG30" s="112">
        <f>(AB30+AC30+AD30+AE30+AF30)*1.1*1.09*1.09</f>
        <v>1868152.617722859</v>
      </c>
      <c r="AH30" s="105">
        <f>AG30/1000</f>
        <v>1868.1526177228588</v>
      </c>
      <c r="AI30" s="54">
        <f>AH30*0.262</f>
        <v>489.45598584338904</v>
      </c>
      <c r="AJ30" s="121">
        <f>AH30+AI30</f>
        <v>2357.608603566248</v>
      </c>
    </row>
    <row r="31" spans="1:36" ht="13.5" thickBot="1">
      <c r="A31" s="7"/>
      <c r="B31" s="44" t="s">
        <v>22</v>
      </c>
      <c r="C31" s="18">
        <f aca="true" t="shared" si="22" ref="C31:K31">SUM(C29:C30)</f>
        <v>77547</v>
      </c>
      <c r="D31" s="16">
        <f t="shared" si="22"/>
        <v>0</v>
      </c>
      <c r="E31" s="17">
        <f>(C31+G31)*15/85</f>
        <v>13907.823529411764</v>
      </c>
      <c r="F31" s="18">
        <f t="shared" si="22"/>
        <v>0</v>
      </c>
      <c r="G31" s="18">
        <f t="shared" si="22"/>
        <v>1264</v>
      </c>
      <c r="H31" s="17">
        <f t="shared" si="5"/>
        <v>111262.58823529411</v>
      </c>
      <c r="I31" s="18">
        <f t="shared" si="22"/>
        <v>203981.4117647059</v>
      </c>
      <c r="J31" s="18">
        <f t="shared" si="22"/>
        <v>2447776.9411764704</v>
      </c>
      <c r="K31" s="18">
        <f t="shared" si="22"/>
        <v>46552.17999999999</v>
      </c>
      <c r="L31" s="12"/>
      <c r="M31" s="16"/>
      <c r="N31" s="40">
        <f>SUM(N29:N30)</f>
        <v>12042.592941176472</v>
      </c>
      <c r="O31" s="113">
        <f>SUM(O29:O30)</f>
        <v>3005139.685227059</v>
      </c>
      <c r="P31" s="109">
        <f>SUM(P29:P30)</f>
        <v>3005.139685227059</v>
      </c>
      <c r="Q31" s="41">
        <f>SUM(Q29:Q30)</f>
        <v>787.3465975294895</v>
      </c>
      <c r="R31" s="123">
        <f>SUM(R29:R30)</f>
        <v>3792.4862827565485</v>
      </c>
      <c r="S31" s="7"/>
      <c r="T31" s="44" t="s">
        <v>22</v>
      </c>
      <c r="U31" s="18">
        <f>SUM(U29:U30)</f>
        <v>77547</v>
      </c>
      <c r="V31" s="16">
        <f>SUM(V29:V30)</f>
        <v>0</v>
      </c>
      <c r="W31" s="17">
        <f>(U31+Y31)*15/85</f>
        <v>13907.823529411764</v>
      </c>
      <c r="X31" s="18">
        <f>SUM(X29:X30)</f>
        <v>0</v>
      </c>
      <c r="Y31" s="18">
        <f>SUM(Y29:Y30)</f>
        <v>1264</v>
      </c>
      <c r="Z31" s="17">
        <f>(SUM(U31:Y31))*1.2</f>
        <v>111262.58823529411</v>
      </c>
      <c r="AA31" s="18">
        <f>SUM(AA29:AA30)</f>
        <v>203981.4117647059</v>
      </c>
      <c r="AB31" s="18">
        <f>SUM(AB29:AB30)</f>
        <v>2447776.9411764704</v>
      </c>
      <c r="AC31" s="18">
        <f>SUM(AC29:AC30)</f>
        <v>46552.17999999999</v>
      </c>
      <c r="AD31" s="12"/>
      <c r="AE31" s="16"/>
      <c r="AF31" s="40">
        <f>SUM(AF29:AF30)</f>
        <v>12042.592941176472</v>
      </c>
      <c r="AG31" s="113">
        <f>SUM(AG29:AG30)</f>
        <v>3275602.256897494</v>
      </c>
      <c r="AH31" s="109">
        <f>SUM(AH29:AH30)</f>
        <v>3275.602256897494</v>
      </c>
      <c r="AI31" s="41">
        <f>SUM(AI29:AI30)</f>
        <v>858.2077913071436</v>
      </c>
      <c r="AJ31" s="123">
        <f>SUM(AJ29:AJ30)</f>
        <v>4133.8100482046375</v>
      </c>
    </row>
    <row r="32" spans="1:36" ht="13.5" thickBot="1">
      <c r="A32" s="7"/>
      <c r="B32" s="28"/>
      <c r="C32" s="29"/>
      <c r="D32" s="29"/>
      <c r="E32" s="30"/>
      <c r="F32" s="29"/>
      <c r="G32" s="31"/>
      <c r="H32" s="30"/>
      <c r="I32" s="29"/>
      <c r="J32" s="29"/>
      <c r="K32" s="31"/>
      <c r="L32" s="30"/>
      <c r="M32" s="29"/>
      <c r="N32" s="32"/>
      <c r="O32" s="115"/>
      <c r="P32" s="110"/>
      <c r="Q32" s="53"/>
      <c r="R32" s="124"/>
      <c r="S32" s="7"/>
      <c r="T32" s="28"/>
      <c r="U32" s="29"/>
      <c r="V32" s="29"/>
      <c r="W32" s="30"/>
      <c r="X32" s="29"/>
      <c r="Y32" s="31"/>
      <c r="Z32" s="30"/>
      <c r="AA32" s="29"/>
      <c r="AB32" s="29"/>
      <c r="AC32" s="31"/>
      <c r="AD32" s="30"/>
      <c r="AE32" s="29"/>
      <c r="AF32" s="32"/>
      <c r="AG32" s="115"/>
      <c r="AH32" s="110"/>
      <c r="AI32" s="53"/>
      <c r="AJ32" s="124"/>
    </row>
    <row r="33" spans="1:36" ht="13.5" thickBot="1">
      <c r="A33" s="7"/>
      <c r="B33" s="45" t="s">
        <v>46</v>
      </c>
      <c r="C33" s="27">
        <v>15161</v>
      </c>
      <c r="D33" s="26"/>
      <c r="E33" s="27">
        <f>(C33+D33)*15/85</f>
        <v>2675.470588235294</v>
      </c>
      <c r="F33" s="27"/>
      <c r="G33" s="27">
        <v>870</v>
      </c>
      <c r="H33" s="27">
        <f>(C33+E33+G33)*1.2</f>
        <v>22447.764705882353</v>
      </c>
      <c r="I33" s="33">
        <f>H33+G33+E33+C33</f>
        <v>41154.23529411765</v>
      </c>
      <c r="J33" s="27">
        <f>I33*12</f>
        <v>493850.8235294118</v>
      </c>
      <c r="K33" s="26">
        <v>15160</v>
      </c>
      <c r="L33" s="27"/>
      <c r="M33" s="26"/>
      <c r="N33" s="37"/>
      <c r="O33" s="116">
        <f>(J33+K33)*1.1*1.09</f>
        <v>610303.9774117649</v>
      </c>
      <c r="P33" s="75">
        <f>O33/1000</f>
        <v>610.3039774117649</v>
      </c>
      <c r="Q33" s="96">
        <f>P33*0.262</f>
        <v>159.8996420818824</v>
      </c>
      <c r="R33" s="125">
        <f>P33+Q33</f>
        <v>770.2036194936472</v>
      </c>
      <c r="S33" s="7"/>
      <c r="T33" s="45" t="s">
        <v>46</v>
      </c>
      <c r="U33" s="27">
        <v>15161</v>
      </c>
      <c r="V33" s="26"/>
      <c r="W33" s="27">
        <f>(U33+V33)*15/85</f>
        <v>2675.470588235294</v>
      </c>
      <c r="X33" s="27"/>
      <c r="Y33" s="27">
        <v>870</v>
      </c>
      <c r="Z33" s="27">
        <f>(U33+W33+Y33)*1.2</f>
        <v>22447.764705882353</v>
      </c>
      <c r="AA33" s="33">
        <f>Z33+Y33+W33+U33</f>
        <v>41154.23529411765</v>
      </c>
      <c r="AB33" s="27">
        <f>AA33*12</f>
        <v>493850.8235294118</v>
      </c>
      <c r="AC33" s="26">
        <v>15160</v>
      </c>
      <c r="AD33" s="27"/>
      <c r="AE33" s="26"/>
      <c r="AF33" s="37"/>
      <c r="AG33" s="116">
        <f>(AB33+AC33)*1.1*1.09*1.09</f>
        <v>665231.3353788238</v>
      </c>
      <c r="AH33" s="75">
        <f>AG33/1000</f>
        <v>665.2313353788238</v>
      </c>
      <c r="AI33" s="96">
        <f>AH33*0.262</f>
        <v>174.29060986925185</v>
      </c>
      <c r="AJ33" s="125">
        <f>AH33+AI33</f>
        <v>839.5219452480757</v>
      </c>
    </row>
    <row r="34" spans="1:36" ht="12.75">
      <c r="A34" s="7"/>
      <c r="B34" s="100" t="s">
        <v>47</v>
      </c>
      <c r="C34" s="22"/>
      <c r="D34" s="21"/>
      <c r="E34" s="22"/>
      <c r="F34" s="22"/>
      <c r="G34" s="22"/>
      <c r="H34" s="22"/>
      <c r="I34" s="94"/>
      <c r="J34" s="22"/>
      <c r="K34" s="21"/>
      <c r="L34" s="22"/>
      <c r="M34" s="21"/>
      <c r="N34" s="35"/>
      <c r="O34" s="117"/>
      <c r="P34" s="135">
        <f>7070*1.065</f>
        <v>7529.549999999999</v>
      </c>
      <c r="Q34" s="130">
        <f>P34*0.262</f>
        <v>1972.7421</v>
      </c>
      <c r="R34" s="126">
        <f>P34+Q34</f>
        <v>9502.292099999999</v>
      </c>
      <c r="S34" s="7"/>
      <c r="T34" s="100" t="s">
        <v>47</v>
      </c>
      <c r="U34" s="22"/>
      <c r="V34" s="21"/>
      <c r="W34" s="22"/>
      <c r="X34" s="22"/>
      <c r="Y34" s="22"/>
      <c r="Z34" s="22"/>
      <c r="AA34" s="94"/>
      <c r="AB34" s="22"/>
      <c r="AC34" s="21"/>
      <c r="AD34" s="22"/>
      <c r="AE34" s="21"/>
      <c r="AF34" s="35"/>
      <c r="AG34" s="117"/>
      <c r="AH34" s="135">
        <f>7070*1.065*1.082</f>
        <v>8146.9731</v>
      </c>
      <c r="AI34" s="130">
        <f>AH34*0.262</f>
        <v>2134.5069522000003</v>
      </c>
      <c r="AJ34" s="126">
        <f>AH34+AI34</f>
        <v>10281.4800522</v>
      </c>
    </row>
    <row r="35" spans="1:36" ht="12.75">
      <c r="A35" s="7"/>
      <c r="B35" s="101" t="s">
        <v>48</v>
      </c>
      <c r="C35" s="4"/>
      <c r="D35" s="3"/>
      <c r="E35" s="4"/>
      <c r="F35" s="4"/>
      <c r="G35" s="4"/>
      <c r="H35" s="4"/>
      <c r="I35" s="97"/>
      <c r="J35" s="4"/>
      <c r="K35" s="3"/>
      <c r="L35" s="4"/>
      <c r="M35" s="3"/>
      <c r="N35" s="102"/>
      <c r="O35" s="118"/>
      <c r="P35" s="134">
        <f>1195*1.065</f>
        <v>1272.675</v>
      </c>
      <c r="Q35" s="131">
        <f>P35*0.262</f>
        <v>333.44085</v>
      </c>
      <c r="R35" s="127">
        <f>P35+Q35</f>
        <v>1606.11585</v>
      </c>
      <c r="S35" s="7"/>
      <c r="T35" s="101" t="s">
        <v>48</v>
      </c>
      <c r="U35" s="4"/>
      <c r="V35" s="3"/>
      <c r="W35" s="4"/>
      <c r="X35" s="4"/>
      <c r="Y35" s="4"/>
      <c r="Z35" s="4"/>
      <c r="AA35" s="97"/>
      <c r="AB35" s="4"/>
      <c r="AC35" s="3"/>
      <c r="AD35" s="4"/>
      <c r="AE35" s="3"/>
      <c r="AF35" s="102"/>
      <c r="AG35" s="118"/>
      <c r="AH35" s="134">
        <f>1195*1.065*1.082</f>
        <v>1377.0343500000001</v>
      </c>
      <c r="AI35" s="131">
        <f>AH35*0.262</f>
        <v>360.78299970000006</v>
      </c>
      <c r="AJ35" s="127">
        <f>AH35+AI35</f>
        <v>1737.8173497000002</v>
      </c>
    </row>
    <row r="36" spans="1:36" ht="13.5" thickBot="1">
      <c r="A36" s="7"/>
      <c r="B36" s="95" t="s">
        <v>49</v>
      </c>
      <c r="C36" s="12"/>
      <c r="D36" s="98"/>
      <c r="E36" s="12"/>
      <c r="F36" s="12"/>
      <c r="G36" s="12"/>
      <c r="H36" s="12"/>
      <c r="I36" s="99"/>
      <c r="J36" s="12"/>
      <c r="K36" s="98"/>
      <c r="L36" s="12"/>
      <c r="M36" s="98"/>
      <c r="N36" s="103"/>
      <c r="O36" s="113"/>
      <c r="P36" s="106">
        <f>SUM(P34:P35)</f>
        <v>8802.224999999999</v>
      </c>
      <c r="Q36" s="132">
        <f>SUM(Q34:Q35)</f>
        <v>2306.18295</v>
      </c>
      <c r="R36" s="133">
        <f>SUM(R34:R35)</f>
        <v>11108.407949999999</v>
      </c>
      <c r="S36" s="7"/>
      <c r="T36" s="95" t="s">
        <v>49</v>
      </c>
      <c r="U36" s="12"/>
      <c r="V36" s="98"/>
      <c r="W36" s="12"/>
      <c r="X36" s="12"/>
      <c r="Y36" s="12"/>
      <c r="Z36" s="12"/>
      <c r="AA36" s="99"/>
      <c r="AB36" s="12"/>
      <c r="AC36" s="98"/>
      <c r="AD36" s="12"/>
      <c r="AE36" s="98"/>
      <c r="AF36" s="103"/>
      <c r="AG36" s="113"/>
      <c r="AH36" s="106">
        <f>SUM(AH34:AH35)</f>
        <v>9524.007450000001</v>
      </c>
      <c r="AI36" s="132">
        <f>SUM(AI34:AI35)</f>
        <v>2495.2899519000002</v>
      </c>
      <c r="AJ36" s="133">
        <f>SUM(AJ34:AJ35)</f>
        <v>12019.297401900001</v>
      </c>
    </row>
    <row r="37" spans="1:36" ht="13.5" thickBot="1">
      <c r="A37" s="7"/>
      <c r="B37" s="45"/>
      <c r="C37" s="27"/>
      <c r="D37" s="26"/>
      <c r="E37" s="27"/>
      <c r="F37" s="27"/>
      <c r="G37" s="27"/>
      <c r="H37" s="27"/>
      <c r="I37" s="33"/>
      <c r="J37" s="27"/>
      <c r="K37" s="26"/>
      <c r="L37" s="27"/>
      <c r="M37" s="26"/>
      <c r="N37" s="37"/>
      <c r="O37" s="116"/>
      <c r="P37" s="75"/>
      <c r="Q37" s="96"/>
      <c r="R37" s="128"/>
      <c r="S37" s="7"/>
      <c r="T37" s="45"/>
      <c r="U37" s="27"/>
      <c r="V37" s="26"/>
      <c r="W37" s="27"/>
      <c r="X37" s="27"/>
      <c r="Y37" s="27"/>
      <c r="Z37" s="27"/>
      <c r="AA37" s="33"/>
      <c r="AB37" s="27"/>
      <c r="AC37" s="26"/>
      <c r="AD37" s="27"/>
      <c r="AE37" s="26"/>
      <c r="AF37" s="37"/>
      <c r="AG37" s="116"/>
      <c r="AH37" s="75"/>
      <c r="AI37" s="96"/>
      <c r="AJ37" s="128"/>
    </row>
    <row r="38" spans="1:36" ht="13.5" thickBot="1">
      <c r="A38" s="7"/>
      <c r="B38" s="46" t="s">
        <v>37</v>
      </c>
      <c r="C38" s="30"/>
      <c r="D38" s="34"/>
      <c r="E38" s="30"/>
      <c r="F38" s="30"/>
      <c r="G38" s="30"/>
      <c r="H38" s="30"/>
      <c r="I38" s="30"/>
      <c r="J38" s="34"/>
      <c r="K38" s="34"/>
      <c r="L38" s="34"/>
      <c r="M38" s="34"/>
      <c r="N38" s="38"/>
      <c r="O38" s="119"/>
      <c r="P38" s="111">
        <f>P23+P27+P31+P33+P36</f>
        <v>132140.10122156938</v>
      </c>
      <c r="Q38" s="56">
        <f>Q23+Q27+Q31+Q33+Q36</f>
        <v>34620.70652005118</v>
      </c>
      <c r="R38" s="129">
        <f>R23+R27+R31+R33+R36</f>
        <v>166760.80774162058</v>
      </c>
      <c r="S38" s="7"/>
      <c r="T38" s="46" t="s">
        <v>37</v>
      </c>
      <c r="U38" s="30"/>
      <c r="V38" s="34"/>
      <c r="W38" s="30"/>
      <c r="X38" s="30"/>
      <c r="Y38" s="30"/>
      <c r="Z38" s="30"/>
      <c r="AA38" s="30"/>
      <c r="AB38" s="34"/>
      <c r="AC38" s="34"/>
      <c r="AD38" s="34"/>
      <c r="AE38" s="34"/>
      <c r="AF38" s="38"/>
      <c r="AG38" s="119"/>
      <c r="AH38" s="111">
        <f>AH23+AH27+AH31+AH33+AH36</f>
        <v>143962.29253151064</v>
      </c>
      <c r="AI38" s="56">
        <f>AI23+AI27+AI31+AI33+AI36</f>
        <v>37718.12064325579</v>
      </c>
      <c r="AJ38" s="129">
        <f>AJ23+AJ27+AJ31+AJ33+AJ36</f>
        <v>181680.41317476638</v>
      </c>
    </row>
    <row r="40" spans="3:32" ht="12.75">
      <c r="C40" s="445" t="s">
        <v>51</v>
      </c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U40" s="445" t="s">
        <v>53</v>
      </c>
      <c r="V40" s="445"/>
      <c r="W40" s="445"/>
      <c r="X40" s="445"/>
      <c r="Y40" s="445"/>
      <c r="Z40" s="445"/>
      <c r="AA40" s="445"/>
      <c r="AB40" s="445"/>
      <c r="AC40" s="445"/>
      <c r="AD40" s="445"/>
      <c r="AE40" s="445"/>
      <c r="AF40" s="445"/>
    </row>
    <row r="41" spans="3:32" ht="12.75">
      <c r="C41" s="445" t="s">
        <v>50</v>
      </c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U41" s="445" t="s">
        <v>54</v>
      </c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</row>
    <row r="42" spans="21:32" ht="12.75">
      <c r="U42" s="445" t="s">
        <v>55</v>
      </c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</row>
    <row r="50" spans="2:19" ht="18.7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43"/>
    </row>
    <row r="51" spans="2:19" ht="15.7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43"/>
    </row>
    <row r="52" spans="2:19" ht="12.7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43"/>
    </row>
    <row r="53" spans="2:19" ht="12.75" customHeight="1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42"/>
      <c r="S53" s="42"/>
    </row>
    <row r="54" spans="2:19" ht="12.75">
      <c r="B54" s="93"/>
      <c r="C54" s="93"/>
      <c r="D54" s="93"/>
      <c r="E54" s="93"/>
      <c r="F54" s="60"/>
      <c r="G54" s="60"/>
      <c r="H54" s="93"/>
      <c r="I54" s="93"/>
      <c r="J54" s="61"/>
      <c r="K54" s="61"/>
      <c r="L54" s="93"/>
      <c r="M54" s="93"/>
      <c r="N54" s="93"/>
      <c r="O54" s="93"/>
      <c r="P54" s="93"/>
      <c r="Q54" s="93"/>
      <c r="R54" s="42"/>
      <c r="S54" s="42"/>
    </row>
    <row r="55" spans="2:19" ht="12.75">
      <c r="B55" s="61"/>
      <c r="C55" s="61"/>
      <c r="D55" s="61"/>
      <c r="E55" s="61"/>
      <c r="F55" s="60"/>
      <c r="G55" s="60"/>
      <c r="H55" s="61"/>
      <c r="I55" s="61"/>
      <c r="J55" s="61"/>
      <c r="K55" s="61"/>
      <c r="L55" s="61"/>
      <c r="M55" s="62"/>
      <c r="N55" s="61"/>
      <c r="O55" s="61"/>
      <c r="P55" s="61"/>
      <c r="Q55" s="61"/>
      <c r="R55" s="59"/>
      <c r="S55" s="43"/>
    </row>
    <row r="56" spans="2:19" ht="12.75">
      <c r="B56" s="63"/>
      <c r="C56" s="64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2"/>
      <c r="O56" s="65"/>
      <c r="P56" s="66"/>
      <c r="Q56" s="67"/>
      <c r="R56" s="68"/>
      <c r="S56" s="69"/>
    </row>
    <row r="57" spans="2:19" ht="12.75">
      <c r="B57" s="63"/>
      <c r="C57" s="64"/>
      <c r="D57" s="65"/>
      <c r="E57" s="65"/>
      <c r="F57" s="65"/>
      <c r="G57" s="65"/>
      <c r="H57" s="62"/>
      <c r="I57" s="65"/>
      <c r="J57" s="65"/>
      <c r="K57" s="65"/>
      <c r="L57" s="65"/>
      <c r="M57" s="65"/>
      <c r="N57" s="62"/>
      <c r="O57" s="65"/>
      <c r="P57" s="66"/>
      <c r="Q57" s="67"/>
      <c r="R57" s="68"/>
      <c r="S57" s="69"/>
    </row>
    <row r="58" spans="2:19" ht="12.75">
      <c r="B58" s="63"/>
      <c r="C58" s="64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2"/>
      <c r="O58" s="65"/>
      <c r="P58" s="66"/>
      <c r="Q58" s="67"/>
      <c r="R58" s="68"/>
      <c r="S58" s="69"/>
    </row>
    <row r="59" spans="2:19" ht="12.75">
      <c r="B59" s="63"/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2"/>
      <c r="O59" s="65"/>
      <c r="P59" s="66"/>
      <c r="Q59" s="67"/>
      <c r="R59" s="68"/>
      <c r="S59" s="69"/>
    </row>
    <row r="60" spans="2:19" ht="12.75">
      <c r="B60" s="63"/>
      <c r="C60" s="64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2"/>
      <c r="O60" s="65"/>
      <c r="P60" s="66"/>
      <c r="Q60" s="67"/>
      <c r="R60" s="68"/>
      <c r="S60" s="69"/>
    </row>
    <row r="61" spans="2:19" ht="12.75">
      <c r="B61" s="63"/>
      <c r="C61" s="64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2"/>
      <c r="O61" s="65"/>
      <c r="P61" s="66"/>
      <c r="Q61" s="67"/>
      <c r="R61" s="68"/>
      <c r="S61" s="69"/>
    </row>
    <row r="62" spans="2:19" ht="12.75">
      <c r="B62" s="63"/>
      <c r="C62" s="64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2"/>
      <c r="O62" s="65"/>
      <c r="P62" s="66"/>
      <c r="Q62" s="67"/>
      <c r="R62" s="68"/>
      <c r="S62" s="69"/>
    </row>
    <row r="63" spans="2:19" ht="12.75">
      <c r="B63" s="63"/>
      <c r="C63" s="64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2"/>
      <c r="O63" s="65"/>
      <c r="P63" s="66"/>
      <c r="Q63" s="67"/>
      <c r="R63" s="68"/>
      <c r="S63" s="69"/>
    </row>
    <row r="64" spans="2:19" ht="12.75">
      <c r="B64" s="63"/>
      <c r="C64" s="64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2"/>
      <c r="O64" s="65"/>
      <c r="P64" s="66"/>
      <c r="Q64" s="67"/>
      <c r="R64" s="68"/>
      <c r="S64" s="69"/>
    </row>
    <row r="65" spans="2:19" ht="12.75">
      <c r="B65" s="63"/>
      <c r="C65" s="64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2"/>
      <c r="O65" s="65"/>
      <c r="P65" s="66"/>
      <c r="Q65" s="67"/>
      <c r="R65" s="68"/>
      <c r="S65" s="69"/>
    </row>
    <row r="66" spans="2:19" ht="12.75">
      <c r="B66" s="63"/>
      <c r="C66" s="64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2"/>
      <c r="O66" s="65"/>
      <c r="P66" s="66"/>
      <c r="Q66" s="67"/>
      <c r="R66" s="68"/>
      <c r="S66" s="69"/>
    </row>
    <row r="67" spans="2:19" ht="12.75">
      <c r="B67" s="63"/>
      <c r="C67" s="64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2"/>
      <c r="O67" s="65"/>
      <c r="P67" s="66"/>
      <c r="Q67" s="67"/>
      <c r="R67" s="68"/>
      <c r="S67" s="69"/>
    </row>
    <row r="68" spans="2:19" ht="12.75">
      <c r="B68" s="63"/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2"/>
      <c r="O68" s="65"/>
      <c r="P68" s="66"/>
      <c r="Q68" s="67"/>
      <c r="R68" s="68"/>
      <c r="S68" s="69"/>
    </row>
    <row r="69" spans="2:19" ht="12.75"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2"/>
      <c r="O69" s="65"/>
      <c r="P69" s="66"/>
      <c r="Q69" s="67"/>
      <c r="R69" s="68"/>
      <c r="S69" s="69"/>
    </row>
    <row r="70" spans="2:19" ht="12.75">
      <c r="B70" s="63"/>
      <c r="C70" s="64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2"/>
      <c r="O70" s="65"/>
      <c r="P70" s="66"/>
      <c r="Q70" s="67"/>
      <c r="R70" s="68"/>
      <c r="S70" s="69"/>
    </row>
    <row r="71" spans="2:19" ht="12.75">
      <c r="B71" s="63"/>
      <c r="C71" s="64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2"/>
      <c r="O71" s="65"/>
      <c r="P71" s="66"/>
      <c r="Q71" s="67"/>
      <c r="R71" s="68"/>
      <c r="S71" s="69"/>
    </row>
    <row r="72" spans="2:19" ht="12.75">
      <c r="B72" s="63"/>
      <c r="C72" s="70"/>
      <c r="D72" s="71"/>
      <c r="E72" s="72"/>
      <c r="F72" s="73"/>
      <c r="G72" s="73"/>
      <c r="H72" s="71"/>
      <c r="I72" s="73"/>
      <c r="J72" s="71"/>
      <c r="K72" s="71"/>
      <c r="L72" s="71"/>
      <c r="M72" s="73"/>
      <c r="N72" s="72"/>
      <c r="O72" s="73"/>
      <c r="P72" s="74"/>
      <c r="Q72" s="75"/>
      <c r="R72" s="76"/>
      <c r="S72" s="76"/>
    </row>
    <row r="73" spans="2:19" ht="12.75">
      <c r="B73" s="63"/>
      <c r="C73" s="77"/>
      <c r="D73" s="62"/>
      <c r="E73" s="62"/>
      <c r="F73" s="65"/>
      <c r="G73" s="65"/>
      <c r="H73" s="62"/>
      <c r="I73" s="65"/>
      <c r="J73" s="65"/>
      <c r="K73" s="65"/>
      <c r="L73" s="62"/>
      <c r="M73" s="65"/>
      <c r="N73" s="62"/>
      <c r="O73" s="62"/>
      <c r="P73" s="66"/>
      <c r="Q73" s="65"/>
      <c r="R73" s="48"/>
      <c r="S73" s="43"/>
    </row>
    <row r="74" spans="2:19" ht="12.75">
      <c r="B74" s="63"/>
      <c r="C74" s="64"/>
      <c r="D74" s="65"/>
      <c r="E74" s="62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6"/>
      <c r="Q74" s="67"/>
      <c r="R74" s="68"/>
      <c r="S74" s="69"/>
    </row>
    <row r="75" spans="2:19" ht="12.75">
      <c r="B75" s="63"/>
      <c r="C75" s="64"/>
      <c r="D75" s="65"/>
      <c r="E75" s="62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6"/>
      <c r="Q75" s="67"/>
      <c r="R75" s="68"/>
      <c r="S75" s="69"/>
    </row>
    <row r="76" spans="2:19" ht="12.75">
      <c r="B76" s="63"/>
      <c r="C76" s="70"/>
      <c r="D76" s="78"/>
      <c r="E76" s="79"/>
      <c r="F76" s="73"/>
      <c r="G76" s="78"/>
      <c r="H76" s="78"/>
      <c r="I76" s="73"/>
      <c r="J76" s="78"/>
      <c r="K76" s="78"/>
      <c r="L76" s="78"/>
      <c r="M76" s="73"/>
      <c r="N76" s="78"/>
      <c r="O76" s="78"/>
      <c r="P76" s="74"/>
      <c r="Q76" s="75"/>
      <c r="R76" s="76"/>
      <c r="S76" s="76"/>
    </row>
    <row r="77" spans="2:19" ht="12.75">
      <c r="B77" s="63"/>
      <c r="C77" s="80"/>
      <c r="D77" s="79"/>
      <c r="E77" s="79"/>
      <c r="F77" s="65"/>
      <c r="G77" s="78"/>
      <c r="H77" s="79"/>
      <c r="I77" s="65"/>
      <c r="J77" s="78"/>
      <c r="K77" s="78"/>
      <c r="L77" s="79"/>
      <c r="M77" s="65"/>
      <c r="N77" s="79"/>
      <c r="O77" s="79"/>
      <c r="P77" s="66"/>
      <c r="Q77" s="67"/>
      <c r="R77" s="48"/>
      <c r="S77" s="43"/>
    </row>
    <row r="78" spans="2:19" ht="12.75">
      <c r="B78" s="63"/>
      <c r="C78" s="64"/>
      <c r="D78" s="65"/>
      <c r="E78" s="62"/>
      <c r="F78" s="65"/>
      <c r="G78" s="65"/>
      <c r="H78" s="65"/>
      <c r="I78" s="65"/>
      <c r="J78" s="65"/>
      <c r="K78" s="65"/>
      <c r="L78" s="65"/>
      <c r="M78" s="65"/>
      <c r="N78" s="62"/>
      <c r="O78" s="65"/>
      <c r="P78" s="66"/>
      <c r="Q78" s="67"/>
      <c r="R78" s="68"/>
      <c r="S78" s="69"/>
    </row>
    <row r="79" spans="2:19" ht="12.75">
      <c r="B79" s="63"/>
      <c r="C79" s="64"/>
      <c r="D79" s="65"/>
      <c r="E79" s="62"/>
      <c r="F79" s="65"/>
      <c r="G79" s="65"/>
      <c r="H79" s="65"/>
      <c r="I79" s="65"/>
      <c r="J79" s="65"/>
      <c r="K79" s="65"/>
      <c r="L79" s="65"/>
      <c r="M79" s="65"/>
      <c r="N79" s="62"/>
      <c r="O79" s="65"/>
      <c r="P79" s="66"/>
      <c r="Q79" s="67"/>
      <c r="R79" s="68"/>
      <c r="S79" s="69"/>
    </row>
    <row r="80" spans="2:19" ht="12.75">
      <c r="B80" s="63"/>
      <c r="C80" s="70"/>
      <c r="D80" s="78"/>
      <c r="E80" s="79"/>
      <c r="F80" s="73"/>
      <c r="G80" s="78"/>
      <c r="H80" s="78"/>
      <c r="I80" s="73"/>
      <c r="J80" s="78"/>
      <c r="K80" s="78"/>
      <c r="L80" s="78"/>
      <c r="M80" s="65"/>
      <c r="N80" s="79"/>
      <c r="O80" s="78"/>
      <c r="P80" s="74"/>
      <c r="Q80" s="81"/>
      <c r="R80" s="82"/>
      <c r="S80" s="82"/>
    </row>
    <row r="81" spans="2:19" ht="12.75">
      <c r="B81" s="63"/>
      <c r="C81" s="83"/>
      <c r="D81" s="84"/>
      <c r="E81" s="84"/>
      <c r="F81" s="73"/>
      <c r="G81" s="84"/>
      <c r="H81" s="85"/>
      <c r="I81" s="73"/>
      <c r="J81" s="84"/>
      <c r="K81" s="84"/>
      <c r="L81" s="85"/>
      <c r="M81" s="73"/>
      <c r="N81" s="84"/>
      <c r="O81" s="84"/>
      <c r="P81" s="74"/>
      <c r="Q81" s="86"/>
      <c r="R81" s="87"/>
      <c r="S81" s="88"/>
    </row>
    <row r="82" spans="2:19" ht="12.75">
      <c r="B82" s="63"/>
      <c r="C82" s="57"/>
      <c r="D82" s="65"/>
      <c r="E82" s="62"/>
      <c r="F82" s="65"/>
      <c r="G82" s="65"/>
      <c r="H82" s="65"/>
      <c r="I82" s="65"/>
      <c r="J82" s="84"/>
      <c r="K82" s="65"/>
      <c r="L82" s="62"/>
      <c r="M82" s="65"/>
      <c r="N82" s="62"/>
      <c r="O82" s="62"/>
      <c r="P82" s="66"/>
      <c r="Q82" s="67"/>
      <c r="R82" s="68"/>
      <c r="S82" s="69"/>
    </row>
    <row r="83" spans="2:19" ht="12.75">
      <c r="B83" s="89"/>
      <c r="C83" s="90"/>
      <c r="D83" s="73"/>
      <c r="E83" s="91"/>
      <c r="F83" s="73"/>
      <c r="G83" s="73"/>
      <c r="H83" s="73"/>
      <c r="I83" s="73"/>
      <c r="J83" s="73"/>
      <c r="K83" s="91"/>
      <c r="L83" s="91"/>
      <c r="M83" s="91"/>
      <c r="N83" s="91"/>
      <c r="O83" s="73"/>
      <c r="P83" s="91"/>
      <c r="Q83" s="75"/>
      <c r="R83" s="75"/>
      <c r="S83" s="75"/>
    </row>
  </sheetData>
  <sheetProtection/>
  <mergeCells count="39">
    <mergeCell ref="U40:AF40"/>
    <mergeCell ref="U41:AF41"/>
    <mergeCell ref="U42:AF42"/>
    <mergeCell ref="C40:N40"/>
    <mergeCell ref="C41:N41"/>
    <mergeCell ref="L4:L5"/>
    <mergeCell ref="M4:M5"/>
    <mergeCell ref="N4:N5"/>
    <mergeCell ref="AC4:AC5"/>
    <mergeCell ref="O4:O5"/>
    <mergeCell ref="P4:P5"/>
    <mergeCell ref="Q4:Q5"/>
    <mergeCell ref="R4:R5"/>
    <mergeCell ref="AJ4:AJ5"/>
    <mergeCell ref="AE4:AE5"/>
    <mergeCell ref="AF4:AF5"/>
    <mergeCell ref="AG4:AG5"/>
    <mergeCell ref="AH4:AH5"/>
    <mergeCell ref="AI4:AI5"/>
    <mergeCell ref="S1:AI1"/>
    <mergeCell ref="S4:S5"/>
    <mergeCell ref="T4:T5"/>
    <mergeCell ref="U4:U5"/>
    <mergeCell ref="V4:V5"/>
    <mergeCell ref="W4:X4"/>
    <mergeCell ref="Y4:Y5"/>
    <mergeCell ref="Z4:Z5"/>
    <mergeCell ref="AA4:AB4"/>
    <mergeCell ref="AD4:AD5"/>
    <mergeCell ref="A1:Q1"/>
    <mergeCell ref="A4:A5"/>
    <mergeCell ref="B4:B5"/>
    <mergeCell ref="C4:C5"/>
    <mergeCell ref="D4:D5"/>
    <mergeCell ref="E4:F4"/>
    <mergeCell ref="G4:G5"/>
    <mergeCell ref="H4:H5"/>
    <mergeCell ref="I4:J4"/>
    <mergeCell ref="K4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J497"/>
  <sheetViews>
    <sheetView tabSelected="1" zoomScalePageLayoutView="0" workbookViewId="0" topLeftCell="A1">
      <selection activeCell="A4" sqref="A4:I4"/>
    </sheetView>
  </sheetViews>
  <sheetFormatPr defaultColWidth="9.00390625" defaultRowHeight="12.75"/>
  <cols>
    <col min="1" max="1" width="3.75390625" style="0" customWidth="1"/>
    <col min="2" max="2" width="36.625" style="0" customWidth="1"/>
    <col min="3" max="3" width="13.00390625" style="0" customWidth="1"/>
    <col min="4" max="4" width="22.375" style="0" customWidth="1"/>
    <col min="5" max="5" width="15.875" style="0" customWidth="1"/>
    <col min="6" max="6" width="17.625" style="0" customWidth="1"/>
    <col min="7" max="8" width="16.375" style="0" customWidth="1"/>
    <col min="9" max="9" width="35.75390625" style="0" customWidth="1"/>
  </cols>
  <sheetData>
    <row r="2" ht="0.75" customHeight="1">
      <c r="B2" s="161"/>
    </row>
    <row r="3" ht="16.5" hidden="1">
      <c r="B3" s="138" t="s">
        <v>56</v>
      </c>
    </row>
    <row r="4" spans="1:9" ht="51.75" customHeight="1">
      <c r="A4" s="454" t="s">
        <v>274</v>
      </c>
      <c r="B4" s="454"/>
      <c r="C4" s="454"/>
      <c r="D4" s="454"/>
      <c r="E4" s="454"/>
      <c r="F4" s="454"/>
      <c r="G4" s="454"/>
      <c r="H4" s="454"/>
      <c r="I4" s="454"/>
    </row>
    <row r="5" ht="12.75">
      <c r="B5" s="137"/>
    </row>
    <row r="6" spans="2:9" ht="50.25" customHeight="1">
      <c r="B6" s="508" t="s">
        <v>57</v>
      </c>
      <c r="C6" s="190" t="s">
        <v>58</v>
      </c>
      <c r="D6" s="190" t="s">
        <v>59</v>
      </c>
      <c r="E6" s="455" t="s">
        <v>221</v>
      </c>
      <c r="F6" s="456"/>
      <c r="G6" s="456"/>
      <c r="H6" s="363"/>
      <c r="I6" s="192"/>
    </row>
    <row r="7" spans="2:9" ht="25.5">
      <c r="B7" s="508"/>
      <c r="C7" s="190"/>
      <c r="D7" s="190"/>
      <c r="E7" s="172" t="s">
        <v>265</v>
      </c>
      <c r="F7" s="172" t="s">
        <v>266</v>
      </c>
      <c r="G7" s="172" t="s">
        <v>268</v>
      </c>
      <c r="H7" s="172" t="s">
        <v>267</v>
      </c>
      <c r="I7" s="183"/>
    </row>
    <row r="8" spans="2:9" ht="12.75">
      <c r="B8" s="173">
        <v>1</v>
      </c>
      <c r="C8" s="173">
        <v>2</v>
      </c>
      <c r="D8" s="173">
        <v>3</v>
      </c>
      <c r="E8" s="173">
        <v>5</v>
      </c>
      <c r="F8" s="173">
        <v>6</v>
      </c>
      <c r="G8" s="173">
        <v>7</v>
      </c>
      <c r="H8" s="173"/>
      <c r="I8" s="189"/>
    </row>
    <row r="9" spans="2:9" ht="13.5" thickBot="1">
      <c r="B9" s="467" t="s">
        <v>60</v>
      </c>
      <c r="C9" s="514"/>
      <c r="D9" s="514"/>
      <c r="E9" s="514"/>
      <c r="F9" s="514"/>
      <c r="G9" s="514"/>
      <c r="H9" s="514"/>
      <c r="I9" s="515"/>
    </row>
    <row r="10" spans="2:9" ht="12.75" customHeight="1">
      <c r="B10" s="466" t="s">
        <v>61</v>
      </c>
      <c r="C10" s="499"/>
      <c r="D10" s="499"/>
      <c r="E10" s="499"/>
      <c r="F10" s="499"/>
      <c r="G10" s="499"/>
      <c r="H10" s="499"/>
      <c r="I10" s="500"/>
    </row>
    <row r="11" spans="2:9" ht="27.75" customHeight="1" thickBot="1">
      <c r="B11" s="467" t="s">
        <v>62</v>
      </c>
      <c r="C11" s="514"/>
      <c r="D11" s="514"/>
      <c r="E11" s="514"/>
      <c r="F11" s="514"/>
      <c r="G11" s="514"/>
      <c r="H11" s="514"/>
      <c r="I11" s="515"/>
    </row>
    <row r="12" spans="2:9" ht="18.75" customHeight="1" thickBot="1">
      <c r="B12" s="516" t="s">
        <v>63</v>
      </c>
      <c r="C12" s="517"/>
      <c r="D12" s="517"/>
      <c r="E12" s="517"/>
      <c r="F12" s="517"/>
      <c r="G12" s="517"/>
      <c r="H12" s="517"/>
      <c r="I12" s="518"/>
    </row>
    <row r="13" spans="2:9" ht="13.5" thickBot="1">
      <c r="B13" s="519"/>
      <c r="C13" s="520"/>
      <c r="D13" s="520"/>
      <c r="E13" s="520"/>
      <c r="F13" s="520"/>
      <c r="G13" s="520"/>
      <c r="H13" s="520"/>
      <c r="I13" s="521"/>
    </row>
    <row r="14" spans="2:9" ht="12.75">
      <c r="B14" s="147"/>
      <c r="C14" s="207"/>
      <c r="D14" s="173" t="s">
        <v>66</v>
      </c>
      <c r="E14" s="228">
        <f>E16+E17+E18</f>
        <v>1127132</v>
      </c>
      <c r="F14" s="228">
        <f>F16+F17+F18</f>
        <v>1127132</v>
      </c>
      <c r="G14" s="228">
        <f>G16+G17+G18</f>
        <v>0</v>
      </c>
      <c r="H14" s="182"/>
      <c r="I14" s="149" t="s">
        <v>67</v>
      </c>
    </row>
    <row r="15" spans="2:9" ht="51" customHeight="1">
      <c r="B15" s="150" t="s">
        <v>64</v>
      </c>
      <c r="C15" s="183" t="s">
        <v>65</v>
      </c>
      <c r="D15" s="172" t="s">
        <v>69</v>
      </c>
      <c r="E15" s="179"/>
      <c r="F15" s="179"/>
      <c r="G15" s="179"/>
      <c r="H15" s="179"/>
      <c r="I15" s="142" t="s">
        <v>68</v>
      </c>
    </row>
    <row r="16" spans="2:9" ht="12.75">
      <c r="B16" s="157"/>
      <c r="C16" s="204"/>
      <c r="D16" s="172" t="s">
        <v>70</v>
      </c>
      <c r="E16" s="179">
        <v>657132</v>
      </c>
      <c r="F16" s="179">
        <v>657132</v>
      </c>
      <c r="G16" s="179">
        <v>0</v>
      </c>
      <c r="H16" s="179"/>
      <c r="I16" s="158"/>
    </row>
    <row r="17" spans="2:9" ht="13.5" thickBot="1">
      <c r="B17" s="157"/>
      <c r="C17" s="204"/>
      <c r="D17" s="394" t="s">
        <v>71</v>
      </c>
      <c r="E17" s="180">
        <v>470000</v>
      </c>
      <c r="F17" s="180">
        <v>470000</v>
      </c>
      <c r="G17" s="180">
        <v>0</v>
      </c>
      <c r="H17" s="180"/>
      <c r="I17" s="158"/>
    </row>
    <row r="18" spans="2:9" ht="13.5" thickBot="1">
      <c r="B18" s="154"/>
      <c r="C18" s="214"/>
      <c r="D18" s="395" t="s">
        <v>72</v>
      </c>
      <c r="E18" s="215"/>
      <c r="F18" s="215"/>
      <c r="G18" s="215"/>
      <c r="H18" s="180"/>
      <c r="I18" s="155"/>
    </row>
    <row r="19" spans="2:9" ht="13.5" thickBot="1">
      <c r="B19" s="284"/>
      <c r="C19" s="331"/>
      <c r="D19" s="146" t="s">
        <v>66</v>
      </c>
      <c r="E19" s="285">
        <f>E22</f>
        <v>40000</v>
      </c>
      <c r="F19" s="285">
        <f>F22</f>
        <v>40000</v>
      </c>
      <c r="G19" s="383">
        <f>G22</f>
        <v>60000</v>
      </c>
      <c r="H19" s="215">
        <f>H22</f>
        <v>60000</v>
      </c>
      <c r="I19" s="453" t="s">
        <v>73</v>
      </c>
    </row>
    <row r="20" spans="2:9" ht="25.5" customHeight="1">
      <c r="B20" s="150" t="s">
        <v>260</v>
      </c>
      <c r="C20" s="324" t="s">
        <v>65</v>
      </c>
      <c r="D20" s="393" t="s">
        <v>69</v>
      </c>
      <c r="E20" s="303"/>
      <c r="F20" s="303"/>
      <c r="G20" s="512"/>
      <c r="H20" s="186"/>
      <c r="I20" s="451"/>
    </row>
    <row r="21" spans="2:9" ht="13.5" thickBot="1">
      <c r="B21" s="157"/>
      <c r="C21" s="204"/>
      <c r="D21" s="394" t="s">
        <v>70</v>
      </c>
      <c r="E21" s="203"/>
      <c r="F21" s="203"/>
      <c r="G21" s="513"/>
      <c r="H21" s="180"/>
      <c r="I21" s="451"/>
    </row>
    <row r="22" spans="2:9" ht="13.5" thickBot="1">
      <c r="B22" s="157"/>
      <c r="C22" s="204"/>
      <c r="D22" s="395" t="s">
        <v>71</v>
      </c>
      <c r="E22" s="180">
        <v>40000</v>
      </c>
      <c r="F22" s="180">
        <v>40000</v>
      </c>
      <c r="G22" s="184">
        <v>60000</v>
      </c>
      <c r="H22" s="180">
        <v>60000</v>
      </c>
      <c r="I22" s="451"/>
    </row>
    <row r="23" spans="2:9" ht="13.5" thickBot="1">
      <c r="B23" s="154"/>
      <c r="C23" s="214"/>
      <c r="D23" s="395" t="s">
        <v>72</v>
      </c>
      <c r="E23" s="330"/>
      <c r="F23" s="330"/>
      <c r="G23" s="218"/>
      <c r="H23" s="180"/>
      <c r="I23" s="452"/>
    </row>
    <row r="24" spans="2:9" ht="21.75" customHeight="1">
      <c r="B24" s="206"/>
      <c r="C24" s="207"/>
      <c r="D24" s="208" t="s">
        <v>66</v>
      </c>
      <c r="E24" s="227"/>
      <c r="F24" s="227"/>
      <c r="G24" s="321"/>
      <c r="H24" s="182"/>
      <c r="I24" s="453" t="s">
        <v>76</v>
      </c>
    </row>
    <row r="25" spans="2:9" ht="37.5" customHeight="1">
      <c r="B25" s="210" t="s">
        <v>74</v>
      </c>
      <c r="C25" s="183" t="s">
        <v>65</v>
      </c>
      <c r="D25" s="172" t="s">
        <v>69</v>
      </c>
      <c r="E25" s="188"/>
      <c r="F25" s="188"/>
      <c r="G25" s="513"/>
      <c r="H25" s="180"/>
      <c r="I25" s="451"/>
    </row>
    <row r="26" spans="2:9" ht="13.5" customHeight="1">
      <c r="B26" s="211" t="s">
        <v>75</v>
      </c>
      <c r="C26" s="204"/>
      <c r="D26" s="172" t="s">
        <v>70</v>
      </c>
      <c r="E26" s="203"/>
      <c r="F26" s="203"/>
      <c r="G26" s="513"/>
      <c r="H26" s="180"/>
      <c r="I26" s="451"/>
    </row>
    <row r="27" spans="2:9" ht="12.75">
      <c r="B27" s="212"/>
      <c r="C27" s="204"/>
      <c r="D27" s="172" t="s">
        <v>71</v>
      </c>
      <c r="E27" s="180"/>
      <c r="F27" s="180"/>
      <c r="G27" s="184"/>
      <c r="H27" s="180"/>
      <c r="I27" s="451"/>
    </row>
    <row r="28" spans="2:9" ht="13.5" thickBot="1">
      <c r="B28" s="213"/>
      <c r="C28" s="214"/>
      <c r="D28" s="181" t="s">
        <v>72</v>
      </c>
      <c r="E28" s="215"/>
      <c r="F28" s="215"/>
      <c r="G28" s="218"/>
      <c r="H28" s="180"/>
      <c r="I28" s="452"/>
    </row>
    <row r="29" spans="2:9" ht="13.5" thickBot="1">
      <c r="B29" s="147"/>
      <c r="C29" s="216"/>
      <c r="D29" s="332" t="s">
        <v>66</v>
      </c>
      <c r="E29" s="217"/>
      <c r="F29" s="217"/>
      <c r="G29" s="220"/>
      <c r="H29" s="179"/>
      <c r="I29" s="371"/>
    </row>
    <row r="30" spans="2:9" ht="38.25" customHeight="1">
      <c r="B30" s="150" t="s">
        <v>77</v>
      </c>
      <c r="C30" s="183" t="s">
        <v>65</v>
      </c>
      <c r="D30" s="393" t="s">
        <v>69</v>
      </c>
      <c r="E30" s="188"/>
      <c r="F30" s="188"/>
      <c r="G30" s="200"/>
      <c r="H30" s="179"/>
      <c r="I30" s="448" t="s">
        <v>78</v>
      </c>
    </row>
    <row r="31" spans="2:9" ht="15.75" customHeight="1" thickBot="1">
      <c r="B31" s="157"/>
      <c r="C31" s="204"/>
      <c r="D31" s="394" t="s">
        <v>70</v>
      </c>
      <c r="E31" s="203"/>
      <c r="F31" s="203"/>
      <c r="G31" s="200"/>
      <c r="H31" s="179"/>
      <c r="I31" s="449"/>
    </row>
    <row r="32" spans="2:9" ht="13.5" customHeight="1" thickBot="1">
      <c r="B32" s="157"/>
      <c r="C32" s="204"/>
      <c r="D32" s="395" t="s">
        <v>71</v>
      </c>
      <c r="E32" s="184"/>
      <c r="F32" s="184"/>
      <c r="G32" s="200"/>
      <c r="H32" s="179"/>
      <c r="I32" s="449"/>
    </row>
    <row r="33" spans="2:9" ht="13.5" customHeight="1" thickBot="1">
      <c r="B33" s="154"/>
      <c r="C33" s="214"/>
      <c r="D33" s="395" t="s">
        <v>72</v>
      </c>
      <c r="E33" s="218"/>
      <c r="F33" s="218"/>
      <c r="G33" s="219"/>
      <c r="H33" s="179"/>
      <c r="I33" s="450"/>
    </row>
    <row r="34" spans="2:9" ht="13.5" thickBot="1">
      <c r="B34" s="147"/>
      <c r="C34" s="216"/>
      <c r="D34" s="332" t="s">
        <v>66</v>
      </c>
      <c r="E34" s="217"/>
      <c r="F34" s="217"/>
      <c r="G34" s="220"/>
      <c r="H34" s="179"/>
      <c r="I34" s="457" t="s">
        <v>222</v>
      </c>
    </row>
    <row r="35" spans="2:9" ht="32.25" customHeight="1">
      <c r="B35" s="150" t="s">
        <v>79</v>
      </c>
      <c r="C35" s="183" t="s">
        <v>65</v>
      </c>
      <c r="D35" s="393" t="s">
        <v>69</v>
      </c>
      <c r="E35" s="188"/>
      <c r="F35" s="188"/>
      <c r="G35" s="200"/>
      <c r="H35" s="179"/>
      <c r="I35" s="458"/>
    </row>
    <row r="36" spans="2:9" ht="13.5" thickBot="1">
      <c r="B36" s="157"/>
      <c r="C36" s="204"/>
      <c r="D36" s="394" t="s">
        <v>70</v>
      </c>
      <c r="E36" s="203"/>
      <c r="F36" s="203"/>
      <c r="G36" s="200"/>
      <c r="H36" s="179"/>
      <c r="I36" s="458"/>
    </row>
    <row r="37" spans="2:9" ht="13.5" thickBot="1">
      <c r="B37" s="157"/>
      <c r="C37" s="204"/>
      <c r="D37" s="395" t="s">
        <v>71</v>
      </c>
      <c r="E37" s="180"/>
      <c r="F37" s="180"/>
      <c r="G37" s="200"/>
      <c r="H37" s="179"/>
      <c r="I37" s="458"/>
    </row>
    <row r="38" spans="2:9" ht="13.5" thickBot="1">
      <c r="B38" s="154"/>
      <c r="C38" s="214"/>
      <c r="D38" s="395" t="s">
        <v>72</v>
      </c>
      <c r="E38" s="215"/>
      <c r="F38" s="215"/>
      <c r="G38" s="219"/>
      <c r="H38" s="179"/>
      <c r="I38" s="459"/>
    </row>
    <row r="39" spans="2:9" ht="26.25" customHeight="1" thickBot="1">
      <c r="B39" s="147"/>
      <c r="C39" s="216"/>
      <c r="D39" s="146" t="s">
        <v>66</v>
      </c>
      <c r="E39" s="209"/>
      <c r="F39" s="209"/>
      <c r="G39" s="220"/>
      <c r="H39" s="179"/>
      <c r="I39" s="453" t="s">
        <v>223</v>
      </c>
    </row>
    <row r="40" spans="2:9" ht="25.5" customHeight="1">
      <c r="B40" s="150" t="s">
        <v>80</v>
      </c>
      <c r="C40" s="183" t="s">
        <v>65</v>
      </c>
      <c r="D40" s="148" t="s">
        <v>69</v>
      </c>
      <c r="E40" s="188"/>
      <c r="F40" s="188"/>
      <c r="G40" s="200"/>
      <c r="H40" s="179"/>
      <c r="I40" s="451"/>
    </row>
    <row r="41" spans="2:9" ht="13.5" thickBot="1">
      <c r="B41" s="157"/>
      <c r="C41" s="204"/>
      <c r="D41" s="152" t="s">
        <v>70</v>
      </c>
      <c r="E41" s="203"/>
      <c r="F41" s="203"/>
      <c r="G41" s="200"/>
      <c r="H41" s="179"/>
      <c r="I41" s="451"/>
    </row>
    <row r="42" spans="2:9" ht="13.5" thickBot="1">
      <c r="B42" s="157"/>
      <c r="C42" s="204"/>
      <c r="D42" s="144" t="s">
        <v>71</v>
      </c>
      <c r="E42" s="180"/>
      <c r="F42" s="180"/>
      <c r="G42" s="200"/>
      <c r="H42" s="179"/>
      <c r="I42" s="451"/>
    </row>
    <row r="43" spans="2:9" ht="13.5" thickBot="1">
      <c r="B43" s="154"/>
      <c r="C43" s="214"/>
      <c r="D43" s="144" t="s">
        <v>72</v>
      </c>
      <c r="E43" s="215"/>
      <c r="F43" s="215"/>
      <c r="G43" s="219"/>
      <c r="H43" s="179"/>
      <c r="I43" s="452"/>
    </row>
    <row r="44" spans="2:9" ht="26.25" customHeight="1" thickBot="1">
      <c r="B44" s="147"/>
      <c r="C44" s="216"/>
      <c r="D44" s="146" t="s">
        <v>66</v>
      </c>
      <c r="E44" s="209"/>
      <c r="F44" s="209"/>
      <c r="G44" s="220"/>
      <c r="H44" s="179"/>
      <c r="I44" s="453" t="s">
        <v>224</v>
      </c>
    </row>
    <row r="45" spans="2:9" ht="25.5" customHeight="1">
      <c r="B45" s="150" t="s">
        <v>81</v>
      </c>
      <c r="C45" s="183" t="s">
        <v>65</v>
      </c>
      <c r="D45" s="148" t="s">
        <v>69</v>
      </c>
      <c r="E45" s="188"/>
      <c r="F45" s="188"/>
      <c r="G45" s="200"/>
      <c r="H45" s="179"/>
      <c r="I45" s="451"/>
    </row>
    <row r="46" spans="2:9" ht="12.75">
      <c r="B46" s="157"/>
      <c r="C46" s="204"/>
      <c r="D46" s="172" t="s">
        <v>70</v>
      </c>
      <c r="E46" s="179"/>
      <c r="F46" s="179"/>
      <c r="G46" s="200"/>
      <c r="H46" s="179"/>
      <c r="I46" s="451"/>
    </row>
    <row r="47" spans="2:9" ht="13.5" thickBot="1">
      <c r="B47" s="157"/>
      <c r="C47" s="204"/>
      <c r="D47" s="152" t="s">
        <v>71</v>
      </c>
      <c r="E47" s="180"/>
      <c r="F47" s="180"/>
      <c r="G47" s="200"/>
      <c r="H47" s="179"/>
      <c r="I47" s="451"/>
    </row>
    <row r="48" spans="2:9" ht="13.5" thickBot="1">
      <c r="B48" s="154"/>
      <c r="C48" s="214"/>
      <c r="D48" s="144" t="s">
        <v>72</v>
      </c>
      <c r="E48" s="215"/>
      <c r="F48" s="215"/>
      <c r="G48" s="219"/>
      <c r="H48" s="179"/>
      <c r="I48" s="452"/>
    </row>
    <row r="49" spans="2:9" ht="13.5" thickBot="1">
      <c r="B49" s="221"/>
      <c r="C49" s="205"/>
      <c r="D49" s="163" t="s">
        <v>66</v>
      </c>
      <c r="E49" s="222">
        <f>E51+E52+E53</f>
        <v>26499474.87</v>
      </c>
      <c r="F49" s="222">
        <f>F51+F52+F53</f>
        <v>26499474.87</v>
      </c>
      <c r="G49" s="222">
        <f>G51+G52+G53</f>
        <v>24704000</v>
      </c>
      <c r="H49" s="384">
        <f>H51+H52+H53</f>
        <v>11383696.49</v>
      </c>
      <c r="I49" s="327"/>
    </row>
    <row r="50" spans="2:9" ht="41.25" customHeight="1" thickBot="1">
      <c r="B50" s="315" t="s">
        <v>82</v>
      </c>
      <c r="C50" s="240"/>
      <c r="D50" s="148" t="s">
        <v>69</v>
      </c>
      <c r="E50" s="209"/>
      <c r="F50" s="209"/>
      <c r="G50" s="220"/>
      <c r="H50" s="179"/>
      <c r="I50" s="448" t="s">
        <v>85</v>
      </c>
    </row>
    <row r="51" spans="2:9" ht="12.75" customHeight="1" thickBot="1">
      <c r="B51" s="139"/>
      <c r="C51" s="245"/>
      <c r="D51" s="144" t="s">
        <v>71</v>
      </c>
      <c r="E51" s="180">
        <v>18327981.12</v>
      </c>
      <c r="F51" s="180">
        <v>18327981.12</v>
      </c>
      <c r="G51" s="200">
        <v>16854000</v>
      </c>
      <c r="H51" s="179">
        <v>7651846.15</v>
      </c>
      <c r="I51" s="449"/>
    </row>
    <row r="52" spans="2:9" ht="25.5" customHeight="1" thickBot="1">
      <c r="B52" s="170" t="s">
        <v>83</v>
      </c>
      <c r="C52" s="232"/>
      <c r="D52" s="144" t="s">
        <v>71</v>
      </c>
      <c r="E52" s="202">
        <v>630006.64</v>
      </c>
      <c r="F52" s="202">
        <v>630006.64</v>
      </c>
      <c r="G52" s="385">
        <v>250000</v>
      </c>
      <c r="H52" s="322">
        <v>86541.71</v>
      </c>
      <c r="I52" s="449"/>
    </row>
    <row r="53" spans="2:9" ht="13.5" customHeight="1" thickBot="1">
      <c r="B53" s="141"/>
      <c r="C53" s="234"/>
      <c r="D53" s="144" t="s">
        <v>72</v>
      </c>
      <c r="E53" s="305">
        <v>7541487.11</v>
      </c>
      <c r="F53" s="305">
        <v>7541487.11</v>
      </c>
      <c r="G53" s="386">
        <v>7600000</v>
      </c>
      <c r="H53" s="322">
        <v>3645308.63</v>
      </c>
      <c r="I53" s="449"/>
    </row>
    <row r="54" spans="2:9" ht="12" customHeight="1" hidden="1" thickBot="1">
      <c r="B54" s="328"/>
      <c r="C54" s="323"/>
      <c r="D54" s="166"/>
      <c r="E54" s="325"/>
      <c r="F54" s="325"/>
      <c r="G54" s="373"/>
      <c r="H54" s="201"/>
      <c r="I54" s="510"/>
    </row>
    <row r="55" spans="2:9" ht="12.75" customHeight="1" hidden="1" thickBot="1">
      <c r="B55" s="212"/>
      <c r="C55" s="324"/>
      <c r="D55" s="152"/>
      <c r="E55" s="223"/>
      <c r="F55" s="223"/>
      <c r="G55" s="339"/>
      <c r="H55" s="201"/>
      <c r="I55" s="387"/>
    </row>
    <row r="56" spans="2:9" ht="1.5" customHeight="1" hidden="1">
      <c r="B56" s="150"/>
      <c r="C56" s="494" t="s">
        <v>65</v>
      </c>
      <c r="D56" s="169"/>
      <c r="E56" s="302"/>
      <c r="F56" s="302"/>
      <c r="G56" s="344"/>
      <c r="H56" s="179"/>
      <c r="I56" s="388"/>
    </row>
    <row r="57" spans="2:9" ht="38.25" customHeight="1" thickBot="1">
      <c r="B57" s="165" t="s">
        <v>86</v>
      </c>
      <c r="C57" s="511"/>
      <c r="D57" s="145" t="s">
        <v>66</v>
      </c>
      <c r="E57" s="285">
        <f>E59</f>
        <v>34561540.46</v>
      </c>
      <c r="F57" s="285">
        <f>F59</f>
        <v>34561540.46</v>
      </c>
      <c r="G57" s="343">
        <f>G59</f>
        <v>35000000</v>
      </c>
      <c r="H57" s="182">
        <f>H59</f>
        <v>21143017.86</v>
      </c>
      <c r="I57" s="329"/>
    </row>
    <row r="58" spans="2:9" ht="12.75" customHeight="1">
      <c r="B58" s="157"/>
      <c r="C58" s="494"/>
      <c r="D58" s="166" t="s">
        <v>69</v>
      </c>
      <c r="E58" s="203"/>
      <c r="F58" s="203"/>
      <c r="G58" s="336"/>
      <c r="H58" s="179"/>
      <c r="I58" s="329"/>
    </row>
    <row r="59" spans="2:9" ht="13.5" customHeight="1" thickBot="1">
      <c r="B59" s="154"/>
      <c r="C59" s="495"/>
      <c r="D59" s="166" t="s">
        <v>70</v>
      </c>
      <c r="E59" s="185">
        <v>34561540.46</v>
      </c>
      <c r="F59" s="185">
        <v>34561540.46</v>
      </c>
      <c r="G59" s="374">
        <v>35000000</v>
      </c>
      <c r="H59" s="179">
        <v>21143017.86</v>
      </c>
      <c r="I59" s="329"/>
    </row>
    <row r="60" spans="2:9" ht="44.25" customHeight="1" thickBot="1">
      <c r="B60" s="466" t="s">
        <v>87</v>
      </c>
      <c r="C60" s="493" t="s">
        <v>65</v>
      </c>
      <c r="D60" s="145" t="s">
        <v>66</v>
      </c>
      <c r="E60" s="285">
        <f>E62</f>
        <v>2783700</v>
      </c>
      <c r="F60" s="285">
        <f>F62</f>
        <v>2783700</v>
      </c>
      <c r="G60" s="343">
        <f>G62</f>
        <v>2339000</v>
      </c>
      <c r="H60" s="182">
        <f>H62</f>
        <v>1624900</v>
      </c>
      <c r="I60" s="329"/>
    </row>
    <row r="61" spans="2:9" ht="17.25" customHeight="1">
      <c r="B61" s="468"/>
      <c r="C61" s="494"/>
      <c r="D61" s="166" t="s">
        <v>69</v>
      </c>
      <c r="E61" s="186"/>
      <c r="F61" s="186"/>
      <c r="G61" s="203"/>
      <c r="H61" s="336"/>
      <c r="I61" s="286"/>
    </row>
    <row r="62" spans="2:9" ht="13.5" thickBot="1">
      <c r="B62" s="467"/>
      <c r="C62" s="495"/>
      <c r="D62" s="166" t="s">
        <v>70</v>
      </c>
      <c r="E62" s="185">
        <v>2783700</v>
      </c>
      <c r="F62" s="185">
        <v>2783700</v>
      </c>
      <c r="G62" s="374">
        <v>2339000</v>
      </c>
      <c r="H62" s="179">
        <v>1624900</v>
      </c>
      <c r="I62" s="329"/>
    </row>
    <row r="63" spans="2:9" ht="12.75" customHeight="1" thickBot="1">
      <c r="B63" s="466" t="s">
        <v>88</v>
      </c>
      <c r="C63" s="493" t="s">
        <v>65</v>
      </c>
      <c r="D63" s="145" t="s">
        <v>66</v>
      </c>
      <c r="E63" s="285">
        <f>E65</f>
        <v>1505775.27</v>
      </c>
      <c r="F63" s="285">
        <f>F65</f>
        <v>1501463.4</v>
      </c>
      <c r="G63" s="389">
        <f>G65</f>
        <v>957500</v>
      </c>
      <c r="H63" s="392">
        <f>H65</f>
        <v>957500</v>
      </c>
      <c r="I63" s="329"/>
    </row>
    <row r="64" spans="2:9" ht="12.75" customHeight="1">
      <c r="B64" s="468"/>
      <c r="C64" s="494"/>
      <c r="D64" s="166" t="s">
        <v>69</v>
      </c>
      <c r="E64" s="186"/>
      <c r="F64" s="186"/>
      <c r="G64" s="336"/>
      <c r="H64" s="179"/>
      <c r="I64" s="329"/>
    </row>
    <row r="65" spans="2:9" ht="13.5" thickBot="1">
      <c r="B65" s="467"/>
      <c r="C65" s="495"/>
      <c r="D65" s="166" t="s">
        <v>70</v>
      </c>
      <c r="E65" s="185">
        <v>1505775.27</v>
      </c>
      <c r="F65" s="185">
        <v>1501463.4</v>
      </c>
      <c r="G65" s="374">
        <v>957500</v>
      </c>
      <c r="H65" s="179">
        <v>957500</v>
      </c>
      <c r="I65" s="329"/>
    </row>
    <row r="66" spans="2:9" ht="24" customHeight="1" thickBot="1">
      <c r="B66" s="466" t="s">
        <v>89</v>
      </c>
      <c r="C66" s="507"/>
      <c r="D66" s="145" t="s">
        <v>66</v>
      </c>
      <c r="E66" s="285">
        <f>E68+E69+E70</f>
        <v>66517622.60000001</v>
      </c>
      <c r="F66" s="285">
        <f>F68+F69+F70</f>
        <v>66513310.730000004</v>
      </c>
      <c r="G66" s="343">
        <f>G68+G69+G70</f>
        <v>63060500</v>
      </c>
      <c r="H66" s="182">
        <f>H68+H69+H70</f>
        <v>35169114.35</v>
      </c>
      <c r="I66" s="329"/>
    </row>
    <row r="67" spans="2:9" ht="12.75" customHeight="1">
      <c r="B67" s="468"/>
      <c r="C67" s="508"/>
      <c r="D67" s="166" t="s">
        <v>69</v>
      </c>
      <c r="E67" s="303"/>
      <c r="F67" s="303"/>
      <c r="G67" s="336"/>
      <c r="H67" s="179"/>
      <c r="I67" s="329"/>
    </row>
    <row r="68" spans="2:9" ht="12.75">
      <c r="B68" s="468"/>
      <c r="C68" s="508"/>
      <c r="D68" s="172" t="s">
        <v>70</v>
      </c>
      <c r="E68" s="185">
        <f>E65+E62+E59+E16</f>
        <v>39508147.730000004</v>
      </c>
      <c r="F68" s="185">
        <f>F65+F62+F59+F16</f>
        <v>39503835.86</v>
      </c>
      <c r="G68" s="376">
        <f>G65+G62+G59+G16</f>
        <v>38296500</v>
      </c>
      <c r="H68" s="180">
        <f>H65+H62+H59+H16</f>
        <v>23725417.86</v>
      </c>
      <c r="I68" s="329"/>
    </row>
    <row r="69" spans="2:9" ht="12.75">
      <c r="B69" s="468"/>
      <c r="C69" s="509"/>
      <c r="D69" s="166" t="s">
        <v>71</v>
      </c>
      <c r="E69" s="185">
        <f>E51+E52+E17+E22</f>
        <v>19467987.76</v>
      </c>
      <c r="F69" s="185">
        <f>F51+F52+F17+F22</f>
        <v>19467987.76</v>
      </c>
      <c r="G69" s="376">
        <f>G51+G52+G17+G22</f>
        <v>17164000</v>
      </c>
      <c r="H69" s="180">
        <f>H51+H52+H17+H22</f>
        <v>7798387.86</v>
      </c>
      <c r="I69" s="390"/>
    </row>
    <row r="70" spans="2:9" ht="24" customHeight="1" thickBot="1">
      <c r="B70" s="287"/>
      <c r="C70" s="181"/>
      <c r="D70" s="181" t="s">
        <v>72</v>
      </c>
      <c r="E70" s="218">
        <f>E53</f>
        <v>7541487.11</v>
      </c>
      <c r="F70" s="218">
        <f>F53</f>
        <v>7541487.11</v>
      </c>
      <c r="G70" s="218">
        <f>G53</f>
        <v>7600000</v>
      </c>
      <c r="H70" s="180">
        <f>H53</f>
        <v>3645308.63</v>
      </c>
      <c r="I70" s="391"/>
    </row>
    <row r="71" spans="2:9" ht="24.75" customHeight="1" thickBot="1">
      <c r="B71" s="496" t="s">
        <v>90</v>
      </c>
      <c r="C71" s="497"/>
      <c r="D71" s="497"/>
      <c r="E71" s="497"/>
      <c r="F71" s="497"/>
      <c r="G71" s="497"/>
      <c r="H71" s="497"/>
      <c r="I71" s="498"/>
    </row>
    <row r="72" spans="2:9" ht="1.5" customHeight="1" thickBot="1">
      <c r="B72" s="147"/>
      <c r="C72" s="149"/>
      <c r="D72" s="153"/>
      <c r="E72" s="147"/>
      <c r="F72" s="148"/>
      <c r="G72" s="499"/>
      <c r="H72" s="499"/>
      <c r="I72" s="500"/>
    </row>
    <row r="73" spans="2:9" ht="12.75" customHeight="1" hidden="1">
      <c r="B73" s="150"/>
      <c r="C73" s="142"/>
      <c r="D73" s="159"/>
      <c r="E73" s="150"/>
      <c r="F73" s="166"/>
      <c r="G73" s="460"/>
      <c r="H73" s="460"/>
      <c r="I73" s="461"/>
    </row>
    <row r="74" spans="2:9" ht="12.75" customHeight="1" hidden="1">
      <c r="B74" s="150"/>
      <c r="C74" s="142"/>
      <c r="D74" s="159"/>
      <c r="E74" s="150"/>
      <c r="F74" s="166"/>
      <c r="G74" s="460"/>
      <c r="H74" s="460"/>
      <c r="I74" s="461"/>
    </row>
    <row r="75" spans="2:9" ht="29.25" customHeight="1" thickBot="1">
      <c r="B75" s="170" t="s">
        <v>91</v>
      </c>
      <c r="C75" s="326" t="s">
        <v>65</v>
      </c>
      <c r="D75" s="225" t="s">
        <v>66</v>
      </c>
      <c r="E75" s="227">
        <f>E76+E78+E77</f>
        <v>1740000</v>
      </c>
      <c r="F75" s="227">
        <f>F76+F78+F77</f>
        <v>1740000</v>
      </c>
      <c r="G75" s="321">
        <f>G76+G78+G77</f>
        <v>0</v>
      </c>
      <c r="H75" s="182"/>
      <c r="I75" s="448" t="s">
        <v>227</v>
      </c>
    </row>
    <row r="76" spans="2:9" ht="12.75" customHeight="1">
      <c r="B76" s="139"/>
      <c r="C76" s="167"/>
      <c r="D76" s="170" t="s">
        <v>69</v>
      </c>
      <c r="E76" s="179"/>
      <c r="F76" s="179"/>
      <c r="G76" s="200"/>
      <c r="H76" s="179"/>
      <c r="I76" s="449"/>
    </row>
    <row r="77" spans="2:9" ht="13.5" thickBot="1">
      <c r="B77" s="140"/>
      <c r="C77" s="167"/>
      <c r="D77" s="171" t="s">
        <v>70</v>
      </c>
      <c r="E77" s="179">
        <v>1000000</v>
      </c>
      <c r="F77" s="179">
        <v>1000000</v>
      </c>
      <c r="G77" s="200">
        <v>0</v>
      </c>
      <c r="H77" s="179"/>
      <c r="I77" s="449"/>
    </row>
    <row r="78" spans="2:9" ht="13.5" customHeight="1" thickBot="1">
      <c r="B78" s="140"/>
      <c r="C78" s="167"/>
      <c r="D78" s="238" t="s">
        <v>71</v>
      </c>
      <c r="E78" s="180">
        <v>740000</v>
      </c>
      <c r="F78" s="180">
        <v>740000</v>
      </c>
      <c r="G78" s="200">
        <v>0</v>
      </c>
      <c r="H78" s="179"/>
      <c r="I78" s="449"/>
    </row>
    <row r="79" spans="2:9" ht="13.5" thickBot="1">
      <c r="B79" s="141"/>
      <c r="C79" s="156"/>
      <c r="D79" s="238" t="s">
        <v>72</v>
      </c>
      <c r="E79" s="215"/>
      <c r="F79" s="215"/>
      <c r="G79" s="219"/>
      <c r="H79" s="179"/>
      <c r="I79" s="450"/>
    </row>
    <row r="80" spans="2:9" ht="27.75" customHeight="1">
      <c r="B80" s="490" t="s">
        <v>92</v>
      </c>
      <c r="C80" s="460"/>
      <c r="D80" s="542" t="s">
        <v>93</v>
      </c>
      <c r="E80" s="186"/>
      <c r="F80" s="186"/>
      <c r="G80" s="336"/>
      <c r="H80" s="179"/>
      <c r="I80" s="451" t="s">
        <v>228</v>
      </c>
    </row>
    <row r="81" spans="2:9" ht="13.5" thickBot="1">
      <c r="B81" s="491"/>
      <c r="C81" s="514"/>
      <c r="D81" s="543"/>
      <c r="E81" s="229"/>
      <c r="F81" s="229"/>
      <c r="G81" s="337"/>
      <c r="H81" s="392"/>
      <c r="I81" s="452"/>
    </row>
    <row r="82" spans="2:9" ht="15" customHeight="1">
      <c r="B82" s="170"/>
      <c r="C82" s="148"/>
      <c r="D82" s="175" t="s">
        <v>66</v>
      </c>
      <c r="E82" s="228">
        <f>E84+E85+E86</f>
        <v>176400</v>
      </c>
      <c r="F82" s="228">
        <f>F84+F85+F86</f>
        <v>176400</v>
      </c>
      <c r="G82" s="338">
        <f>G84+G85+G86</f>
        <v>176400</v>
      </c>
      <c r="H82" s="182">
        <f>H84+H85+H86</f>
        <v>102600</v>
      </c>
      <c r="I82" s="396"/>
    </row>
    <row r="83" spans="2:9" ht="43.5" customHeight="1">
      <c r="B83" s="139" t="s">
        <v>94</v>
      </c>
      <c r="C83" s="231" t="s">
        <v>65</v>
      </c>
      <c r="D83" s="334" t="s">
        <v>69</v>
      </c>
      <c r="E83" s="188"/>
      <c r="F83" s="188"/>
      <c r="G83" s="200"/>
      <c r="H83" s="179"/>
      <c r="I83" s="397" t="s">
        <v>231</v>
      </c>
    </row>
    <row r="84" spans="2:9" ht="27.75" customHeight="1">
      <c r="B84" s="139" t="s">
        <v>95</v>
      </c>
      <c r="C84" s="167"/>
      <c r="D84" s="407" t="s">
        <v>70</v>
      </c>
      <c r="E84" s="179">
        <v>176400</v>
      </c>
      <c r="F84" s="179">
        <v>176400</v>
      </c>
      <c r="G84" s="200">
        <v>176400</v>
      </c>
      <c r="H84" s="179">
        <v>102600</v>
      </c>
      <c r="I84" s="398" t="s">
        <v>232</v>
      </c>
    </row>
    <row r="85" spans="2:9" ht="13.5" thickBot="1">
      <c r="B85" s="140"/>
      <c r="C85" s="167"/>
      <c r="D85" s="171" t="s">
        <v>71</v>
      </c>
      <c r="E85" s="180"/>
      <c r="F85" s="180"/>
      <c r="G85" s="200"/>
      <c r="H85" s="179"/>
      <c r="I85" s="375"/>
    </row>
    <row r="86" spans="2:9" ht="13.5" thickBot="1">
      <c r="B86" s="141"/>
      <c r="C86" s="156"/>
      <c r="D86" s="238" t="s">
        <v>72</v>
      </c>
      <c r="E86" s="215"/>
      <c r="F86" s="215"/>
      <c r="G86" s="219"/>
      <c r="H86" s="179"/>
      <c r="I86" s="399"/>
    </row>
    <row r="87" spans="2:9" ht="15" customHeight="1" thickBot="1">
      <c r="B87" s="170"/>
      <c r="C87" s="148"/>
      <c r="D87" s="225" t="s">
        <v>66</v>
      </c>
      <c r="E87" s="209">
        <v>0</v>
      </c>
      <c r="F87" s="209">
        <v>0</v>
      </c>
      <c r="G87" s="220">
        <f>G89+G90+G91</f>
        <v>86340</v>
      </c>
      <c r="H87" s="179">
        <f>H89+H90+H91</f>
        <v>86340</v>
      </c>
      <c r="I87" s="371"/>
    </row>
    <row r="88" spans="2:9" ht="25.5" customHeight="1">
      <c r="B88" s="139" t="s">
        <v>270</v>
      </c>
      <c r="C88" s="231" t="s">
        <v>65</v>
      </c>
      <c r="D88" s="170" t="s">
        <v>69</v>
      </c>
      <c r="E88" s="188"/>
      <c r="F88" s="188"/>
      <c r="G88" s="200"/>
      <c r="H88" s="179"/>
      <c r="I88" s="372"/>
    </row>
    <row r="89" spans="2:9" ht="13.5" customHeight="1">
      <c r="B89" s="140"/>
      <c r="C89" s="167"/>
      <c r="D89" s="334" t="s">
        <v>70</v>
      </c>
      <c r="E89" s="179"/>
      <c r="F89" s="179"/>
      <c r="G89" s="200">
        <v>86340</v>
      </c>
      <c r="H89" s="179">
        <v>86340</v>
      </c>
      <c r="I89" s="397" t="s">
        <v>229</v>
      </c>
    </row>
    <row r="90" spans="2:9" ht="15.75" thickBot="1">
      <c r="B90" s="140"/>
      <c r="C90" s="167"/>
      <c r="D90" s="171" t="s">
        <v>71</v>
      </c>
      <c r="E90" s="186"/>
      <c r="F90" s="186"/>
      <c r="G90" s="200"/>
      <c r="H90" s="179"/>
      <c r="I90" s="398" t="s">
        <v>230</v>
      </c>
    </row>
    <row r="91" spans="2:9" ht="13.5" thickBot="1">
      <c r="B91" s="141"/>
      <c r="C91" s="156"/>
      <c r="D91" s="238" t="s">
        <v>72</v>
      </c>
      <c r="E91" s="215"/>
      <c r="F91" s="215"/>
      <c r="G91" s="219"/>
      <c r="H91" s="179"/>
      <c r="I91" s="400"/>
    </row>
    <row r="92" spans="2:9" ht="12.75">
      <c r="B92" s="170"/>
      <c r="C92" s="148"/>
      <c r="D92" s="175" t="s">
        <v>66</v>
      </c>
      <c r="E92" s="227">
        <f>E93+E95</f>
        <v>4455295.19</v>
      </c>
      <c r="F92" s="227">
        <f>F93+F95</f>
        <v>4455295.19</v>
      </c>
      <c r="G92" s="321">
        <f>G93+G95</f>
        <v>0</v>
      </c>
      <c r="H92" s="182">
        <f>H93+H95</f>
        <v>0</v>
      </c>
      <c r="I92" s="396"/>
    </row>
    <row r="93" spans="2:9" ht="51" customHeight="1">
      <c r="B93" s="191" t="s">
        <v>96</v>
      </c>
      <c r="C93" s="231" t="s">
        <v>65</v>
      </c>
      <c r="D93" s="334" t="s">
        <v>69</v>
      </c>
      <c r="E93" s="179"/>
      <c r="F93" s="179"/>
      <c r="G93" s="200"/>
      <c r="H93" s="179"/>
      <c r="I93" s="398" t="s">
        <v>73</v>
      </c>
    </row>
    <row r="94" spans="2:9" ht="13.5" customHeight="1">
      <c r="B94" s="140"/>
      <c r="C94" s="167"/>
      <c r="D94" s="334" t="s">
        <v>70</v>
      </c>
      <c r="E94" s="179"/>
      <c r="F94" s="179"/>
      <c r="G94" s="200"/>
      <c r="H94" s="179"/>
      <c r="I94" s="375"/>
    </row>
    <row r="95" spans="2:9" ht="13.5" thickBot="1">
      <c r="B95" s="140"/>
      <c r="C95" s="167"/>
      <c r="D95" s="171" t="s">
        <v>71</v>
      </c>
      <c r="E95" s="180">
        <v>4455295.19</v>
      </c>
      <c r="F95" s="180">
        <v>4455295.19</v>
      </c>
      <c r="G95" s="200">
        <v>0</v>
      </c>
      <c r="H95" s="179"/>
      <c r="I95" s="375"/>
    </row>
    <row r="96" spans="2:9" ht="13.5" thickBot="1">
      <c r="B96" s="141"/>
      <c r="C96" s="156"/>
      <c r="D96" s="238" t="s">
        <v>259</v>
      </c>
      <c r="E96" s="215"/>
      <c r="F96" s="215"/>
      <c r="G96" s="219"/>
      <c r="H96" s="179"/>
      <c r="I96" s="399"/>
    </row>
    <row r="97" spans="2:9" ht="19.5" customHeight="1">
      <c r="B97" s="170" t="s">
        <v>261</v>
      </c>
      <c r="C97" s="148"/>
      <c r="D97" s="175" t="s">
        <v>66</v>
      </c>
      <c r="E97" s="227">
        <f>E98</f>
        <v>160000</v>
      </c>
      <c r="F97" s="227">
        <f>F98</f>
        <v>160000</v>
      </c>
      <c r="G97" s="321">
        <f>G98</f>
        <v>490000</v>
      </c>
      <c r="H97" s="182">
        <f>H98</f>
        <v>490000</v>
      </c>
      <c r="I97" s="149"/>
    </row>
    <row r="98" spans="2:9" ht="12.75" customHeight="1">
      <c r="B98" s="139" t="s">
        <v>262</v>
      </c>
      <c r="C98" s="166"/>
      <c r="D98" s="139" t="s">
        <v>71</v>
      </c>
      <c r="E98" s="180">
        <f>160000</f>
        <v>160000</v>
      </c>
      <c r="F98" s="180">
        <f>160000</f>
        <v>160000</v>
      </c>
      <c r="G98" s="200">
        <v>490000</v>
      </c>
      <c r="H98" s="179">
        <v>490000</v>
      </c>
      <c r="I98" s="142"/>
    </row>
    <row r="99" spans="2:9" ht="25.5" customHeight="1" thickBot="1">
      <c r="B99" s="171"/>
      <c r="C99" s="156"/>
      <c r="D99" s="141"/>
      <c r="E99" s="223"/>
      <c r="F99" s="223"/>
      <c r="G99" s="339"/>
      <c r="H99" s="201"/>
      <c r="I99" s="361"/>
    </row>
    <row r="100" spans="2:9" ht="33" customHeight="1">
      <c r="B100" s="489" t="s">
        <v>98</v>
      </c>
      <c r="C100" s="231" t="s">
        <v>65</v>
      </c>
      <c r="D100" s="175" t="s">
        <v>66</v>
      </c>
      <c r="E100" s="295">
        <f>E101</f>
        <v>375653</v>
      </c>
      <c r="F100" s="295">
        <f>F101</f>
        <v>375653</v>
      </c>
      <c r="G100" s="340">
        <f>G101</f>
        <v>400000</v>
      </c>
      <c r="H100" s="179">
        <f>H101</f>
        <v>180000</v>
      </c>
      <c r="I100" s="149" t="s">
        <v>233</v>
      </c>
    </row>
    <row r="101" spans="2:9" ht="12.75" customHeight="1">
      <c r="B101" s="490"/>
      <c r="C101" s="236"/>
      <c r="D101" s="334" t="s">
        <v>99</v>
      </c>
      <c r="E101" s="179">
        <v>375653</v>
      </c>
      <c r="F101" s="179">
        <v>375653</v>
      </c>
      <c r="G101" s="200">
        <v>400000</v>
      </c>
      <c r="H101" s="179">
        <v>180000</v>
      </c>
      <c r="I101" s="142" t="s">
        <v>234</v>
      </c>
    </row>
    <row r="102" spans="2:9" ht="13.5" customHeight="1" thickBot="1">
      <c r="B102" s="491"/>
      <c r="C102" s="237"/>
      <c r="D102" s="141"/>
      <c r="E102" s="296"/>
      <c r="F102" s="296"/>
      <c r="G102" s="219"/>
      <c r="H102" s="179"/>
      <c r="I102" s="361" t="s">
        <v>100</v>
      </c>
    </row>
    <row r="103" spans="2:9" ht="18.75" customHeight="1">
      <c r="B103" s="170"/>
      <c r="C103" s="235"/>
      <c r="D103" s="335" t="s">
        <v>66</v>
      </c>
      <c r="E103" s="227">
        <f>E105</f>
        <v>132688586.54</v>
      </c>
      <c r="F103" s="227">
        <f>F105</f>
        <v>132688586.54</v>
      </c>
      <c r="G103" s="341">
        <f>G105</f>
        <v>131725900</v>
      </c>
      <c r="H103" s="392">
        <f>H105</f>
        <v>88309129.73</v>
      </c>
      <c r="I103" s="401"/>
    </row>
    <row r="104" spans="2:9" ht="43.5" customHeight="1">
      <c r="B104" s="191" t="s">
        <v>101</v>
      </c>
      <c r="C104" s="231" t="s">
        <v>65</v>
      </c>
      <c r="D104" s="139" t="s">
        <v>69</v>
      </c>
      <c r="E104" s="180"/>
      <c r="F104" s="180"/>
      <c r="G104" s="200"/>
      <c r="H104" s="179"/>
      <c r="I104" s="401" t="s">
        <v>235</v>
      </c>
    </row>
    <row r="105" spans="2:9" ht="12.75" customHeight="1">
      <c r="B105" s="140"/>
      <c r="C105" s="236"/>
      <c r="D105" s="334" t="s">
        <v>70</v>
      </c>
      <c r="E105" s="201">
        <v>132688586.54</v>
      </c>
      <c r="F105" s="201">
        <v>132688586.54</v>
      </c>
      <c r="G105" s="342">
        <v>131725900</v>
      </c>
      <c r="H105" s="201">
        <v>88309129.73</v>
      </c>
      <c r="I105" s="375"/>
    </row>
    <row r="106" spans="2:9" ht="13.5" customHeight="1" thickBot="1">
      <c r="B106" s="141"/>
      <c r="C106" s="237"/>
      <c r="D106" s="171"/>
      <c r="E106" s="223"/>
      <c r="F106" s="223"/>
      <c r="G106" s="339"/>
      <c r="H106" s="201"/>
      <c r="I106" s="399"/>
    </row>
    <row r="107" spans="2:9" ht="50.25" customHeight="1" thickBot="1">
      <c r="B107" s="504" t="s">
        <v>256</v>
      </c>
      <c r="C107" s="231" t="s">
        <v>65</v>
      </c>
      <c r="D107" s="225" t="s">
        <v>66</v>
      </c>
      <c r="E107" s="285">
        <f>E108+E109+E110</f>
        <v>65572818.61</v>
      </c>
      <c r="F107" s="285">
        <f>F108+F109+F110</f>
        <v>65572818.61</v>
      </c>
      <c r="G107" s="343">
        <f>G108+G109+G110</f>
        <v>62752000</v>
      </c>
      <c r="H107" s="182">
        <f>H108+H109+H110</f>
        <v>31026120.299999997</v>
      </c>
      <c r="I107" s="401" t="s">
        <v>236</v>
      </c>
    </row>
    <row r="108" spans="2:9" ht="14.25" customHeight="1" thickBot="1">
      <c r="B108" s="505"/>
      <c r="C108" s="166"/>
      <c r="D108" s="171" t="s">
        <v>71</v>
      </c>
      <c r="E108" s="186">
        <v>55891388.54</v>
      </c>
      <c r="F108" s="186">
        <v>55891388.54</v>
      </c>
      <c r="G108" s="336">
        <v>54252000</v>
      </c>
      <c r="H108" s="179">
        <v>26550563.84</v>
      </c>
      <c r="I108" s="375"/>
    </row>
    <row r="109" spans="2:9" ht="14.25" customHeight="1">
      <c r="B109" s="505"/>
      <c r="C109" s="166"/>
      <c r="D109" s="334" t="s">
        <v>99</v>
      </c>
      <c r="E109" s="302">
        <v>7833723.36</v>
      </c>
      <c r="F109" s="302">
        <v>7833723.36</v>
      </c>
      <c r="G109" s="344">
        <v>8000000</v>
      </c>
      <c r="H109" s="179">
        <v>4134963.4</v>
      </c>
      <c r="I109" s="375"/>
    </row>
    <row r="110" spans="2:9" ht="15.75" customHeight="1" thickBot="1">
      <c r="B110" s="506"/>
      <c r="C110" s="156"/>
      <c r="D110" s="139" t="s">
        <v>71</v>
      </c>
      <c r="E110" s="185">
        <v>1847706.71</v>
      </c>
      <c r="F110" s="185">
        <v>1847706.71</v>
      </c>
      <c r="G110" s="364">
        <v>500000</v>
      </c>
      <c r="H110" s="322">
        <v>340593.06</v>
      </c>
      <c r="I110" s="399"/>
    </row>
    <row r="111" spans="2:9" ht="12.75" customHeight="1" thickBot="1">
      <c r="B111" s="504" t="s">
        <v>103</v>
      </c>
      <c r="C111" s="501" t="s">
        <v>65</v>
      </c>
      <c r="D111" s="175" t="s">
        <v>66</v>
      </c>
      <c r="E111" s="285">
        <f>E113</f>
        <v>34775.3</v>
      </c>
      <c r="F111" s="285">
        <f>F113</f>
        <v>34775.3</v>
      </c>
      <c r="G111" s="343">
        <f>G113</f>
        <v>35400</v>
      </c>
      <c r="H111" s="182">
        <f>H113</f>
        <v>15404.4</v>
      </c>
      <c r="I111" s="453"/>
    </row>
    <row r="112" spans="2:9" ht="12.75" customHeight="1">
      <c r="B112" s="505"/>
      <c r="C112" s="502"/>
      <c r="D112" s="172" t="s">
        <v>69</v>
      </c>
      <c r="E112" s="186"/>
      <c r="F112" s="186"/>
      <c r="G112" s="336"/>
      <c r="H112" s="179"/>
      <c r="I112" s="451"/>
    </row>
    <row r="113" spans="2:9" ht="13.5" customHeight="1" thickBot="1">
      <c r="B113" s="506"/>
      <c r="C113" s="503"/>
      <c r="D113" s="172" t="s">
        <v>71</v>
      </c>
      <c r="E113" s="366">
        <v>34775.3</v>
      </c>
      <c r="F113" s="366">
        <v>34775.3</v>
      </c>
      <c r="G113" s="367">
        <v>35400</v>
      </c>
      <c r="H113" s="366">
        <v>15404.4</v>
      </c>
      <c r="I113" s="452"/>
    </row>
    <row r="114" spans="2:9" ht="12.75" customHeight="1" thickBot="1">
      <c r="B114" s="489" t="s">
        <v>104</v>
      </c>
      <c r="C114" s="148"/>
      <c r="D114" s="318" t="s">
        <v>66</v>
      </c>
      <c r="E114" s="304">
        <f>E116</f>
        <v>8127222.73</v>
      </c>
      <c r="F114" s="304">
        <f>F116</f>
        <v>7680278.75</v>
      </c>
      <c r="G114" s="343">
        <f>G116</f>
        <v>5879894</v>
      </c>
      <c r="H114" s="255">
        <f>H116</f>
        <v>5879894</v>
      </c>
      <c r="I114" s="453"/>
    </row>
    <row r="115" spans="2:9" ht="12.75" customHeight="1">
      <c r="B115" s="490"/>
      <c r="C115" s="166"/>
      <c r="D115" s="319" t="s">
        <v>69</v>
      </c>
      <c r="E115" s="186"/>
      <c r="F115" s="186"/>
      <c r="G115" s="336"/>
      <c r="H115" s="203"/>
      <c r="I115" s="451"/>
    </row>
    <row r="116" spans="2:9" ht="13.5" customHeight="1" thickBot="1">
      <c r="B116" s="491"/>
      <c r="C116" s="156"/>
      <c r="D116" s="320" t="s">
        <v>70</v>
      </c>
      <c r="E116" s="215">
        <v>8127222.73</v>
      </c>
      <c r="F116" s="215">
        <v>7680278.75</v>
      </c>
      <c r="G116" s="219">
        <v>5879894</v>
      </c>
      <c r="H116" s="188">
        <v>5879894</v>
      </c>
      <c r="I116" s="452"/>
    </row>
    <row r="117" spans="2:9" ht="24.75" customHeight="1" thickBot="1">
      <c r="B117" s="489" t="s">
        <v>105</v>
      </c>
      <c r="C117" s="501" t="s">
        <v>65</v>
      </c>
      <c r="D117" s="225" t="s">
        <v>66</v>
      </c>
      <c r="E117" s="285">
        <f>E119+E120</f>
        <v>670497.9</v>
      </c>
      <c r="F117" s="285">
        <f>F119+F120</f>
        <v>670497.9</v>
      </c>
      <c r="G117" s="343">
        <f>G119+G120</f>
        <v>0</v>
      </c>
      <c r="H117" s="255">
        <f>H119+H120</f>
        <v>0</v>
      </c>
      <c r="I117" s="448" t="s">
        <v>237</v>
      </c>
    </row>
    <row r="118" spans="2:9" ht="12.75" customHeight="1">
      <c r="B118" s="490"/>
      <c r="C118" s="502"/>
      <c r="D118" s="139" t="s">
        <v>69</v>
      </c>
      <c r="E118" s="186"/>
      <c r="F118" s="186"/>
      <c r="G118" s="336"/>
      <c r="H118" s="203"/>
      <c r="I118" s="449"/>
    </row>
    <row r="119" spans="2:9" ht="12.75" customHeight="1">
      <c r="B119" s="490"/>
      <c r="C119" s="502"/>
      <c r="D119" s="334" t="s">
        <v>225</v>
      </c>
      <c r="E119" s="180">
        <v>204209.9</v>
      </c>
      <c r="F119" s="180">
        <v>204209.9</v>
      </c>
      <c r="G119" s="200">
        <v>0</v>
      </c>
      <c r="H119" s="179"/>
      <c r="I119" s="449"/>
    </row>
    <row r="120" spans="2:9" ht="12.75" customHeight="1">
      <c r="B120" s="490"/>
      <c r="C120" s="502"/>
      <c r="D120" s="334" t="s">
        <v>70</v>
      </c>
      <c r="E120" s="322">
        <v>466288</v>
      </c>
      <c r="F120" s="322">
        <v>466288</v>
      </c>
      <c r="G120" s="200"/>
      <c r="H120" s="179"/>
      <c r="I120" s="449"/>
    </row>
    <row r="121" spans="2:9" ht="13.5" customHeight="1" thickBot="1">
      <c r="B121" s="491"/>
      <c r="C121" s="503"/>
      <c r="D121" s="171" t="s">
        <v>71</v>
      </c>
      <c r="E121" s="223"/>
      <c r="F121" s="223"/>
      <c r="G121" s="219"/>
      <c r="H121" s="179"/>
      <c r="I121" s="450"/>
    </row>
    <row r="122" spans="2:9" ht="12.75" customHeight="1">
      <c r="B122" s="139" t="s">
        <v>66</v>
      </c>
      <c r="C122" s="460"/>
      <c r="D122" s="538" t="s">
        <v>107</v>
      </c>
      <c r="E122" s="544">
        <f>E124+E128+E130+E134</f>
        <v>214001249.27000004</v>
      </c>
      <c r="F122" s="544">
        <f>F124+F128+F130+F134</f>
        <v>213554305.29000005</v>
      </c>
      <c r="G122" s="548">
        <f>G124+G128+G130+G134</f>
        <v>201459594</v>
      </c>
      <c r="H122" s="446">
        <f>H124+H128+H130+H134</f>
        <v>126089488.43</v>
      </c>
      <c r="I122" s="402"/>
    </row>
    <row r="123" spans="2:9" ht="13.5" customHeight="1" thickBot="1">
      <c r="B123" s="139" t="s">
        <v>106</v>
      </c>
      <c r="C123" s="460"/>
      <c r="D123" s="539"/>
      <c r="E123" s="545"/>
      <c r="F123" s="545"/>
      <c r="G123" s="549"/>
      <c r="H123" s="447"/>
      <c r="I123" s="403"/>
    </row>
    <row r="124" spans="2:9" ht="12.75" customHeight="1">
      <c r="B124" s="140"/>
      <c r="C124" s="460"/>
      <c r="D124" s="175" t="s">
        <v>108</v>
      </c>
      <c r="E124" s="535">
        <f>E121+E113+E110+E98+E95+E90+E85+E80+E78+E108</f>
        <v>63129165.74</v>
      </c>
      <c r="F124" s="535">
        <f>F121+F113+F110+F98+F95+F90+F85+F80+F78+F108</f>
        <v>63129165.74</v>
      </c>
      <c r="G124" s="522">
        <f>G121+G113+G110+G98+G95+G90+G85+G80+G78+G108</f>
        <v>55277400</v>
      </c>
      <c r="H124" s="469">
        <f>H121+H113+H110+H98+H95+H90+H85+H80+H78+H108</f>
        <v>27396561.3</v>
      </c>
      <c r="I124" s="404"/>
    </row>
    <row r="125" spans="2:9" ht="12.75" customHeight="1" hidden="1">
      <c r="B125" s="140"/>
      <c r="C125" s="460"/>
      <c r="D125" s="176"/>
      <c r="E125" s="536"/>
      <c r="F125" s="536"/>
      <c r="G125" s="523"/>
      <c r="H125" s="470"/>
      <c r="I125" s="404"/>
    </row>
    <row r="126" spans="2:9" ht="13.5" customHeight="1" thickBot="1">
      <c r="B126" s="140"/>
      <c r="C126" s="460"/>
      <c r="D126" s="288" t="s">
        <v>109</v>
      </c>
      <c r="E126" s="537"/>
      <c r="F126" s="537"/>
      <c r="G126" s="524"/>
      <c r="H126" s="471"/>
      <c r="I126" s="404"/>
    </row>
    <row r="127" spans="2:9" ht="12.75" customHeight="1">
      <c r="B127" s="140"/>
      <c r="C127" s="460"/>
      <c r="D127" s="540" t="s">
        <v>110</v>
      </c>
      <c r="E127" s="291"/>
      <c r="F127" s="291"/>
      <c r="G127" s="345"/>
      <c r="H127" s="179"/>
      <c r="I127" s="404"/>
    </row>
    <row r="128" spans="2:9" ht="12.75" customHeight="1">
      <c r="B128" s="140"/>
      <c r="C128" s="460"/>
      <c r="D128" s="541"/>
      <c r="E128" s="292">
        <f>E120+E116+E105+E93+E84+E77</f>
        <v>142458497.27</v>
      </c>
      <c r="F128" s="292">
        <f>F120+F116+F105+F93+F84+F77</f>
        <v>142011553.29000002</v>
      </c>
      <c r="G128" s="184">
        <f>G120+G116+G105+G93+G84+G77</f>
        <v>137782194</v>
      </c>
      <c r="H128" s="180">
        <f>H120+H116+H105+H93+H84+H77+H89</f>
        <v>94377963.73</v>
      </c>
      <c r="I128" s="404"/>
    </row>
    <row r="129" spans="2:9" ht="12.75" customHeight="1">
      <c r="B129" s="140"/>
      <c r="C129" s="460"/>
      <c r="D129" s="289"/>
      <c r="E129" s="293"/>
      <c r="F129" s="293"/>
      <c r="G129" s="346"/>
      <c r="H129" s="201"/>
      <c r="I129" s="405"/>
    </row>
    <row r="130" spans="2:9" ht="12.75" customHeight="1">
      <c r="B130" s="140"/>
      <c r="C130" s="460"/>
      <c r="D130" s="289" t="s">
        <v>226</v>
      </c>
      <c r="E130" s="294">
        <f>E119</f>
        <v>204209.9</v>
      </c>
      <c r="F130" s="294">
        <f>F119</f>
        <v>204209.9</v>
      </c>
      <c r="G130" s="347">
        <f>G119</f>
        <v>0</v>
      </c>
      <c r="H130" s="202">
        <f>H119</f>
        <v>0</v>
      </c>
      <c r="I130" s="405"/>
    </row>
    <row r="131" spans="2:9" ht="12" customHeight="1" thickBot="1">
      <c r="B131" s="140"/>
      <c r="C131" s="460"/>
      <c r="D131" s="290"/>
      <c r="E131" s="293"/>
      <c r="F131" s="293"/>
      <c r="G131" s="346"/>
      <c r="H131" s="201"/>
      <c r="I131" s="405"/>
    </row>
    <row r="132" spans="2:9" ht="12.75" customHeight="1" hidden="1">
      <c r="B132" s="140"/>
      <c r="C132" s="460"/>
      <c r="D132" s="290"/>
      <c r="E132" s="293"/>
      <c r="F132" s="293"/>
      <c r="G132" s="346"/>
      <c r="H132" s="201"/>
      <c r="I132" s="405"/>
    </row>
    <row r="133" spans="2:9" ht="12.75" customHeight="1" hidden="1">
      <c r="B133" s="140"/>
      <c r="C133" s="460"/>
      <c r="D133" s="290"/>
      <c r="E133" s="293"/>
      <c r="F133" s="293"/>
      <c r="G133" s="346"/>
      <c r="H133" s="201"/>
      <c r="I133" s="405"/>
    </row>
    <row r="134" spans="2:9" ht="13.5" customHeight="1" thickBot="1">
      <c r="B134" s="141"/>
      <c r="C134" s="514"/>
      <c r="D134" s="225" t="s">
        <v>99</v>
      </c>
      <c r="E134" s="305">
        <f>E109+E101</f>
        <v>8209376.36</v>
      </c>
      <c r="F134" s="305">
        <f>F109+F101</f>
        <v>8209376.36</v>
      </c>
      <c r="G134" s="348">
        <f>G109+G101</f>
        <v>8400000</v>
      </c>
      <c r="H134" s="202">
        <f>H109+H101</f>
        <v>4314963.4</v>
      </c>
      <c r="I134" s="406"/>
    </row>
    <row r="135" spans="2:9" ht="26.25" customHeight="1" thickBot="1">
      <c r="B135" s="479" t="s">
        <v>111</v>
      </c>
      <c r="C135" s="480"/>
      <c r="D135" s="529"/>
      <c r="E135" s="529"/>
      <c r="F135" s="529"/>
      <c r="G135" s="529"/>
      <c r="H135" s="529"/>
      <c r="I135" s="530"/>
    </row>
    <row r="136" spans="2:9" ht="12.75" customHeight="1" hidden="1">
      <c r="B136" s="196"/>
      <c r="C136" s="142"/>
      <c r="D136" s="159"/>
      <c r="E136" s="139"/>
      <c r="F136" s="139"/>
      <c r="G136" s="246"/>
      <c r="H136" s="378"/>
      <c r="I136" s="239"/>
    </row>
    <row r="137" spans="2:9" ht="12.75" customHeight="1" hidden="1">
      <c r="B137" s="196"/>
      <c r="C137" s="142"/>
      <c r="D137" s="159"/>
      <c r="E137" s="139"/>
      <c r="F137" s="139"/>
      <c r="G137" s="246"/>
      <c r="H137" s="378"/>
      <c r="I137" s="239"/>
    </row>
    <row r="138" spans="2:9" ht="24.75" customHeight="1" thickBot="1">
      <c r="B138" s="196" t="s">
        <v>264</v>
      </c>
      <c r="C138" s="448" t="s">
        <v>65</v>
      </c>
      <c r="D138" s="164" t="s">
        <v>66</v>
      </c>
      <c r="E138" s="248">
        <f>E139+E141</f>
        <v>215000</v>
      </c>
      <c r="F138" s="248">
        <f>F139+F141</f>
        <v>215000</v>
      </c>
      <c r="G138" s="226">
        <f>G139+G141</f>
        <v>10000</v>
      </c>
      <c r="H138" s="408">
        <f>H139+H141</f>
        <v>10000</v>
      </c>
      <c r="I138" s="352"/>
    </row>
    <row r="139" spans="2:9" ht="12.75" customHeight="1">
      <c r="B139" s="198" t="s">
        <v>262</v>
      </c>
      <c r="C139" s="449"/>
      <c r="D139" s="147" t="s">
        <v>69</v>
      </c>
      <c r="E139" s="472"/>
      <c r="F139" s="472"/>
      <c r="G139" s="270"/>
      <c r="H139" s="273"/>
      <c r="I139" s="139"/>
    </row>
    <row r="140" spans="2:9" ht="28.5" customHeight="1" thickBot="1">
      <c r="B140" s="198"/>
      <c r="C140" s="449"/>
      <c r="D140" s="151" t="s">
        <v>70</v>
      </c>
      <c r="E140" s="473"/>
      <c r="F140" s="473"/>
      <c r="G140" s="271"/>
      <c r="H140" s="273"/>
      <c r="I140" s="262"/>
    </row>
    <row r="141" spans="2:9" ht="15" customHeight="1" thickBot="1">
      <c r="B141" s="198"/>
      <c r="C141" s="449"/>
      <c r="D141" s="143" t="s">
        <v>71</v>
      </c>
      <c r="E141" s="252">
        <v>215000</v>
      </c>
      <c r="F141" s="252">
        <v>215000</v>
      </c>
      <c r="G141" s="269">
        <v>10000</v>
      </c>
      <c r="H141" s="269">
        <v>10000</v>
      </c>
      <c r="I141" s="247"/>
    </row>
    <row r="142" spans="2:9" ht="15" customHeight="1" thickBot="1">
      <c r="B142" s="197"/>
      <c r="C142" s="450"/>
      <c r="D142" s="143" t="s">
        <v>72</v>
      </c>
      <c r="E142" s="252"/>
      <c r="F142" s="252"/>
      <c r="G142" s="269"/>
      <c r="H142" s="269"/>
      <c r="I142" s="247"/>
    </row>
    <row r="143" spans="2:9" ht="13.5" customHeight="1">
      <c r="B143" s="195"/>
      <c r="C143" s="448" t="s">
        <v>65</v>
      </c>
      <c r="D143" s="538" t="s">
        <v>66</v>
      </c>
      <c r="E143" s="254"/>
      <c r="F143" s="254"/>
      <c r="G143" s="350"/>
      <c r="H143" s="350"/>
      <c r="I143" s="352"/>
    </row>
    <row r="144" spans="2:9" ht="39.75" customHeight="1">
      <c r="B144" s="196" t="s">
        <v>112</v>
      </c>
      <c r="C144" s="449"/>
      <c r="D144" s="546"/>
      <c r="E144" s="260"/>
      <c r="F144" s="260"/>
      <c r="G144" s="351"/>
      <c r="H144" s="351"/>
      <c r="I144" s="314" t="s">
        <v>238</v>
      </c>
    </row>
    <row r="145" spans="2:9" ht="12.75" customHeight="1">
      <c r="B145" s="196" t="s">
        <v>113</v>
      </c>
      <c r="C145" s="449"/>
      <c r="D145" s="546"/>
      <c r="E145" s="260"/>
      <c r="F145" s="260"/>
      <c r="G145" s="351"/>
      <c r="H145" s="351"/>
      <c r="I145" s="290"/>
    </row>
    <row r="146" spans="2:9" ht="14.25" customHeight="1">
      <c r="B146" s="196" t="s">
        <v>114</v>
      </c>
      <c r="C146" s="449"/>
      <c r="D146" s="546"/>
      <c r="E146" s="260"/>
      <c r="F146" s="260"/>
      <c r="G146" s="351"/>
      <c r="H146" s="351"/>
      <c r="I146" s="290"/>
    </row>
    <row r="147" spans="2:9" ht="12.75" customHeight="1">
      <c r="B147" s="196" t="s">
        <v>115</v>
      </c>
      <c r="C147" s="449"/>
      <c r="D147" s="546"/>
      <c r="E147" s="260"/>
      <c r="F147" s="260"/>
      <c r="G147" s="351"/>
      <c r="H147" s="351"/>
      <c r="I147" s="290"/>
    </row>
    <row r="148" spans="2:9" ht="12" customHeight="1" thickBot="1">
      <c r="B148" s="196" t="s">
        <v>116</v>
      </c>
      <c r="C148" s="449"/>
      <c r="D148" s="546"/>
      <c r="E148" s="260"/>
      <c r="F148" s="260"/>
      <c r="G148" s="351"/>
      <c r="H148" s="409"/>
      <c r="I148" s="290"/>
    </row>
    <row r="149" spans="2:9" ht="25.5" customHeight="1" thickBot="1">
      <c r="B149" s="196" t="s">
        <v>117</v>
      </c>
      <c r="C149" s="449"/>
      <c r="D149" s="547"/>
      <c r="E149" s="297">
        <f>E150+E152+E153</f>
        <v>94651</v>
      </c>
      <c r="F149" s="297">
        <f>F150+F152+F153</f>
        <v>94651</v>
      </c>
      <c r="G149" s="283">
        <f>G150+G152+G153</f>
        <v>15000</v>
      </c>
      <c r="H149" s="379">
        <f>H150+H152+H153</f>
        <v>15000</v>
      </c>
      <c r="I149" s="353"/>
    </row>
    <row r="150" spans="2:9" ht="25.5" customHeight="1">
      <c r="B150" s="196" t="s">
        <v>118</v>
      </c>
      <c r="C150" s="449"/>
      <c r="D150" s="147" t="s">
        <v>69</v>
      </c>
      <c r="E150" s="472"/>
      <c r="F150" s="472"/>
      <c r="G150" s="270"/>
      <c r="H150" s="270"/>
      <c r="I150" s="232"/>
    </row>
    <row r="151" spans="2:9" ht="24" customHeight="1" thickBot="1">
      <c r="B151" s="196" t="s">
        <v>119</v>
      </c>
      <c r="C151" s="449"/>
      <c r="D151" s="151" t="s">
        <v>70</v>
      </c>
      <c r="E151" s="473"/>
      <c r="F151" s="473"/>
      <c r="G151" s="271"/>
      <c r="H151" s="271"/>
      <c r="I151" s="234"/>
    </row>
    <row r="152" spans="2:9" ht="15" customHeight="1" thickBot="1">
      <c r="B152" s="196"/>
      <c r="C152" s="449"/>
      <c r="D152" s="143" t="s">
        <v>71</v>
      </c>
      <c r="E152" s="252">
        <v>94651</v>
      </c>
      <c r="F152" s="252">
        <v>94651</v>
      </c>
      <c r="G152" s="269">
        <v>15000</v>
      </c>
      <c r="H152" s="269">
        <v>15000</v>
      </c>
      <c r="I152" s="247"/>
    </row>
    <row r="153" spans="2:9" ht="13.5" thickBot="1">
      <c r="B153" s="197"/>
      <c r="C153" s="450"/>
      <c r="D153" s="143" t="s">
        <v>72</v>
      </c>
      <c r="E153" s="252"/>
      <c r="F153" s="252"/>
      <c r="G153" s="269"/>
      <c r="H153" s="269"/>
      <c r="I153" s="247"/>
    </row>
    <row r="154" spans="2:9" ht="15" customHeight="1" thickBot="1">
      <c r="B154" s="195"/>
      <c r="C154" s="483" t="s">
        <v>65</v>
      </c>
      <c r="D154" s="145" t="s">
        <v>66</v>
      </c>
      <c r="E154" s="255"/>
      <c r="F154" s="255"/>
      <c r="G154" s="283"/>
      <c r="H154" s="283"/>
      <c r="I154" s="354"/>
    </row>
    <row r="155" spans="2:9" ht="41.25" customHeight="1" thickBot="1">
      <c r="B155" s="196" t="s">
        <v>120</v>
      </c>
      <c r="C155" s="484"/>
      <c r="D155" s="147" t="s">
        <v>69</v>
      </c>
      <c r="E155" s="250"/>
      <c r="F155" s="250"/>
      <c r="G155" s="270"/>
      <c r="H155" s="273"/>
      <c r="I155" s="349" t="s">
        <v>239</v>
      </c>
    </row>
    <row r="156" spans="2:9" ht="13.5" customHeight="1" thickBot="1">
      <c r="B156" s="198"/>
      <c r="C156" s="484"/>
      <c r="D156" s="151" t="s">
        <v>70</v>
      </c>
      <c r="E156" s="253"/>
      <c r="F156" s="253"/>
      <c r="G156" s="269"/>
      <c r="H156" s="271"/>
      <c r="I156" s="234"/>
    </row>
    <row r="157" spans="2:9" ht="15" customHeight="1" thickBot="1">
      <c r="B157" s="198"/>
      <c r="C157" s="484"/>
      <c r="D157" s="143" t="s">
        <v>71</v>
      </c>
      <c r="E157" s="252"/>
      <c r="F157" s="252"/>
      <c r="G157" s="269"/>
      <c r="H157" s="269"/>
      <c r="I157" s="247"/>
    </row>
    <row r="158" spans="2:9" ht="13.5" customHeight="1" thickBot="1">
      <c r="B158" s="197"/>
      <c r="C158" s="485"/>
      <c r="D158" s="143" t="s">
        <v>72</v>
      </c>
      <c r="E158" s="252"/>
      <c r="F158" s="252"/>
      <c r="G158" s="269"/>
      <c r="H158" s="269"/>
      <c r="I158" s="247"/>
    </row>
    <row r="159" spans="2:9" ht="13.5" customHeight="1" thickBot="1">
      <c r="B159" s="195"/>
      <c r="C159" s="483" t="s">
        <v>65</v>
      </c>
      <c r="D159" s="145" t="s">
        <v>66</v>
      </c>
      <c r="E159" s="252"/>
      <c r="F159" s="252"/>
      <c r="G159" s="269"/>
      <c r="H159" s="269"/>
      <c r="I159" s="247"/>
    </row>
    <row r="160" spans="2:9" ht="38.25" customHeight="1">
      <c r="B160" s="196" t="s">
        <v>121</v>
      </c>
      <c r="C160" s="484"/>
      <c r="D160" s="147" t="s">
        <v>69</v>
      </c>
      <c r="E160" s="472"/>
      <c r="F160" s="472"/>
      <c r="G160" s="270"/>
      <c r="H160" s="273"/>
      <c r="I160" s="262" t="s">
        <v>240</v>
      </c>
    </row>
    <row r="161" spans="2:9" ht="27.75" customHeight="1" thickBot="1">
      <c r="B161" s="196" t="s">
        <v>263</v>
      </c>
      <c r="C161" s="484"/>
      <c r="D161" s="151" t="s">
        <v>70</v>
      </c>
      <c r="E161" s="473"/>
      <c r="F161" s="473"/>
      <c r="G161" s="271"/>
      <c r="H161" s="271"/>
      <c r="I161" s="234"/>
    </row>
    <row r="162" spans="2:9" ht="13.5" thickBot="1">
      <c r="B162" s="198"/>
      <c r="C162" s="484"/>
      <c r="D162" s="143" t="s">
        <v>71</v>
      </c>
      <c r="E162" s="252"/>
      <c r="F162" s="252"/>
      <c r="G162" s="269"/>
      <c r="H162" s="269"/>
      <c r="I162" s="247"/>
    </row>
    <row r="163" spans="2:9" ht="13.5" thickBot="1">
      <c r="B163" s="197"/>
      <c r="C163" s="485"/>
      <c r="D163" s="143" t="s">
        <v>72</v>
      </c>
      <c r="E163" s="252"/>
      <c r="F163" s="252"/>
      <c r="G163" s="269"/>
      <c r="H163" s="269"/>
      <c r="I163" s="247"/>
    </row>
    <row r="164" spans="2:9" ht="13.5" thickBot="1">
      <c r="B164" s="195"/>
      <c r="C164" s="483" t="s">
        <v>65</v>
      </c>
      <c r="D164" s="145" t="s">
        <v>66</v>
      </c>
      <c r="E164" s="252"/>
      <c r="F164" s="252"/>
      <c r="G164" s="269"/>
      <c r="H164" s="270"/>
      <c r="I164" s="247"/>
    </row>
    <row r="165" spans="2:9" ht="25.5" customHeight="1" thickBot="1">
      <c r="B165" s="196" t="s">
        <v>122</v>
      </c>
      <c r="C165" s="484"/>
      <c r="D165" s="147" t="s">
        <v>69</v>
      </c>
      <c r="E165" s="250"/>
      <c r="F165" s="250"/>
      <c r="G165" s="270"/>
      <c r="H165" s="179"/>
      <c r="I165" s="357"/>
    </row>
    <row r="166" spans="2:10" ht="25.5" customHeight="1" thickBot="1">
      <c r="B166" s="196" t="s">
        <v>123</v>
      </c>
      <c r="C166" s="484"/>
      <c r="D166" s="151" t="s">
        <v>70</v>
      </c>
      <c r="E166" s="251"/>
      <c r="F166" s="251"/>
      <c r="G166" s="271"/>
      <c r="H166" s="179"/>
      <c r="I166" s="357" t="s">
        <v>241</v>
      </c>
      <c r="J166" s="162"/>
    </row>
    <row r="167" spans="2:10" ht="38.25" customHeight="1" thickBot="1">
      <c r="B167" s="196" t="s">
        <v>124</v>
      </c>
      <c r="C167" s="484"/>
      <c r="D167" s="143" t="s">
        <v>71</v>
      </c>
      <c r="E167" s="252"/>
      <c r="F167" s="252"/>
      <c r="G167" s="269"/>
      <c r="H167" s="179"/>
      <c r="I167" s="356"/>
      <c r="J167" s="162"/>
    </row>
    <row r="168" spans="2:10" ht="13.5" thickBot="1">
      <c r="B168" s="197"/>
      <c r="C168" s="485"/>
      <c r="D168" s="143" t="s">
        <v>72</v>
      </c>
      <c r="E168" s="252"/>
      <c r="F168" s="252"/>
      <c r="G168" s="269"/>
      <c r="H168" s="179"/>
      <c r="I168" s="356"/>
      <c r="J168" s="162"/>
    </row>
    <row r="169" spans="2:10" ht="13.5" thickBot="1">
      <c r="B169" s="195"/>
      <c r="C169" s="483" t="s">
        <v>65</v>
      </c>
      <c r="D169" s="145" t="s">
        <v>66</v>
      </c>
      <c r="E169" s="252"/>
      <c r="F169" s="252"/>
      <c r="G169" s="269"/>
      <c r="H169" s="179"/>
      <c r="I169" s="358"/>
      <c r="J169" s="162"/>
    </row>
    <row r="170" spans="2:9" ht="12.75" customHeight="1">
      <c r="B170" s="196" t="s">
        <v>125</v>
      </c>
      <c r="C170" s="484"/>
      <c r="D170" s="147" t="s">
        <v>69</v>
      </c>
      <c r="E170" s="472"/>
      <c r="F170" s="472"/>
      <c r="G170" s="270"/>
      <c r="H170" s="273"/>
      <c r="I170" s="232"/>
    </row>
    <row r="171" spans="2:9" ht="59.25" customHeight="1" thickBot="1">
      <c r="B171" s="196" t="s">
        <v>126</v>
      </c>
      <c r="C171" s="484"/>
      <c r="D171" s="151" t="s">
        <v>70</v>
      </c>
      <c r="E171" s="473"/>
      <c r="F171" s="473"/>
      <c r="G171" s="271"/>
      <c r="H171" s="273"/>
      <c r="I171" s="262" t="s">
        <v>242</v>
      </c>
    </row>
    <row r="172" spans="2:9" ht="63.75" customHeight="1" thickBot="1">
      <c r="B172" s="196" t="s">
        <v>127</v>
      </c>
      <c r="C172" s="484"/>
      <c r="D172" s="143" t="s">
        <v>71</v>
      </c>
      <c r="E172" s="252"/>
      <c r="F172" s="252"/>
      <c r="G172" s="269"/>
      <c r="H172" s="269"/>
      <c r="I172" s="247"/>
    </row>
    <row r="173" spans="2:9" ht="13.5" thickBot="1">
      <c r="B173" s="197"/>
      <c r="C173" s="485"/>
      <c r="D173" s="143" t="s">
        <v>72</v>
      </c>
      <c r="E173" s="252"/>
      <c r="F173" s="252"/>
      <c r="G173" s="269"/>
      <c r="H173" s="269"/>
      <c r="I173" s="247"/>
    </row>
    <row r="174" spans="2:9" ht="13.5" thickBot="1">
      <c r="B174" s="195"/>
      <c r="C174" s="483" t="s">
        <v>65</v>
      </c>
      <c r="D174" s="145" t="s">
        <v>66</v>
      </c>
      <c r="E174" s="252"/>
      <c r="F174" s="252"/>
      <c r="G174" s="269"/>
      <c r="H174" s="269"/>
      <c r="I174" s="247"/>
    </row>
    <row r="175" spans="2:9" ht="25.5" customHeight="1">
      <c r="B175" s="196" t="s">
        <v>128</v>
      </c>
      <c r="C175" s="484"/>
      <c r="D175" s="147" t="s">
        <v>69</v>
      </c>
      <c r="E175" s="472"/>
      <c r="F175" s="472"/>
      <c r="G175" s="270"/>
      <c r="H175" s="270"/>
      <c r="I175" s="232"/>
    </row>
    <row r="176" spans="2:9" ht="13.5" customHeight="1" thickBot="1">
      <c r="B176" s="196"/>
      <c r="C176" s="484"/>
      <c r="D176" s="151" t="s">
        <v>70</v>
      </c>
      <c r="E176" s="473"/>
      <c r="F176" s="473"/>
      <c r="G176" s="271"/>
      <c r="H176" s="271"/>
      <c r="I176" s="234"/>
    </row>
    <row r="177" spans="2:9" ht="51" customHeight="1" thickBot="1">
      <c r="B177" s="196" t="s">
        <v>129</v>
      </c>
      <c r="C177" s="484"/>
      <c r="D177" s="143" t="s">
        <v>71</v>
      </c>
      <c r="E177" s="252"/>
      <c r="F177" s="252"/>
      <c r="G177" s="269"/>
      <c r="H177" s="269"/>
      <c r="I177" s="247"/>
    </row>
    <row r="178" spans="2:9" ht="13.5" thickBot="1">
      <c r="B178" s="197"/>
      <c r="C178" s="485"/>
      <c r="D178" s="143" t="s">
        <v>72</v>
      </c>
      <c r="E178" s="252"/>
      <c r="F178" s="252"/>
      <c r="G178" s="269"/>
      <c r="H178" s="270"/>
      <c r="I178" s="247"/>
    </row>
    <row r="179" spans="2:9" ht="16.5" customHeight="1" thickBot="1">
      <c r="B179" s="486" t="s">
        <v>130</v>
      </c>
      <c r="C179" s="261"/>
      <c r="D179" s="145" t="s">
        <v>66</v>
      </c>
      <c r="E179" s="255">
        <f>E181+E183+E182</f>
        <v>5284391.279999999</v>
      </c>
      <c r="F179" s="255">
        <f>F181+F183+F182</f>
        <v>5284391.279999999</v>
      </c>
      <c r="G179" s="282">
        <f>G181+G183+G182</f>
        <v>4978500</v>
      </c>
      <c r="H179" s="182">
        <f>H181+H183+H182</f>
        <v>2910281.43</v>
      </c>
      <c r="I179" s="448" t="s">
        <v>243</v>
      </c>
    </row>
    <row r="180" spans="2:9" ht="12.75" customHeight="1" thickBot="1">
      <c r="B180" s="487"/>
      <c r="C180" s="262"/>
      <c r="D180" s="150" t="s">
        <v>69</v>
      </c>
      <c r="E180" s="257"/>
      <c r="F180" s="257"/>
      <c r="G180" s="273"/>
      <c r="H180" s="179"/>
      <c r="I180" s="449"/>
    </row>
    <row r="181" spans="2:9" ht="27" customHeight="1" thickBot="1">
      <c r="B181" s="487"/>
      <c r="C181" s="262" t="s">
        <v>65</v>
      </c>
      <c r="D181" s="143" t="s">
        <v>71</v>
      </c>
      <c r="E181" s="265">
        <v>5191929.68</v>
      </c>
      <c r="F181" s="265">
        <v>5191929.68</v>
      </c>
      <c r="G181" s="275">
        <v>4903500</v>
      </c>
      <c r="H181" s="201">
        <v>2877781.43</v>
      </c>
      <c r="I181" s="449"/>
    </row>
    <row r="182" spans="2:9" ht="17.25" customHeight="1" thickBot="1">
      <c r="B182" s="487"/>
      <c r="C182" s="262"/>
      <c r="D182" s="143" t="s">
        <v>72</v>
      </c>
      <c r="E182" s="249">
        <v>20700</v>
      </c>
      <c r="F182" s="249">
        <v>20700</v>
      </c>
      <c r="G182" s="276">
        <v>25000</v>
      </c>
      <c r="H182" s="201">
        <v>24000</v>
      </c>
      <c r="I182" s="368"/>
    </row>
    <row r="183" spans="2:9" ht="19.5" customHeight="1" thickBot="1">
      <c r="B183" s="488"/>
      <c r="C183" s="263"/>
      <c r="D183" s="151" t="s">
        <v>71</v>
      </c>
      <c r="E183" s="249">
        <v>71761.6</v>
      </c>
      <c r="F183" s="249">
        <v>71761.6</v>
      </c>
      <c r="G183" s="276">
        <v>50000</v>
      </c>
      <c r="H183" s="201">
        <v>8500</v>
      </c>
      <c r="I183" s="155"/>
    </row>
    <row r="184" spans="2:9" ht="88.5" customHeight="1">
      <c r="B184" s="474" t="s">
        <v>131</v>
      </c>
      <c r="C184" s="477" t="s">
        <v>65</v>
      </c>
      <c r="D184" s="464" t="s">
        <v>132</v>
      </c>
      <c r="E184" s="472"/>
      <c r="F184" s="472"/>
      <c r="G184" s="270"/>
      <c r="H184" s="273"/>
      <c r="I184" s="232"/>
    </row>
    <row r="185" spans="2:9" ht="25.5" customHeight="1" thickBot="1">
      <c r="B185" s="476"/>
      <c r="C185" s="478"/>
      <c r="D185" s="492"/>
      <c r="E185" s="473"/>
      <c r="F185" s="473"/>
      <c r="G185" s="271"/>
      <c r="H185" s="273"/>
      <c r="I185" s="234"/>
    </row>
    <row r="186" spans="2:9" ht="12.75" customHeight="1" thickBot="1">
      <c r="B186" s="486" t="s">
        <v>133</v>
      </c>
      <c r="C186" s="453" t="s">
        <v>65</v>
      </c>
      <c r="D186" s="145" t="s">
        <v>66</v>
      </c>
      <c r="E186" s="255">
        <f>E188</f>
        <v>3321073</v>
      </c>
      <c r="F186" s="255">
        <f>F188</f>
        <v>3321073</v>
      </c>
      <c r="G186" s="282">
        <f>G188</f>
        <v>3300000</v>
      </c>
      <c r="H186" s="182">
        <f>H188</f>
        <v>2004480.41</v>
      </c>
      <c r="I186" s="448" t="s">
        <v>244</v>
      </c>
    </row>
    <row r="187" spans="2:9" ht="12.75" customHeight="1" thickBot="1">
      <c r="B187" s="487"/>
      <c r="C187" s="451"/>
      <c r="D187" s="150" t="s">
        <v>69</v>
      </c>
      <c r="E187" s="257"/>
      <c r="F187" s="257"/>
      <c r="G187" s="273"/>
      <c r="H187" s="179"/>
      <c r="I187" s="449"/>
    </row>
    <row r="188" spans="2:9" ht="15.75" customHeight="1" thickBot="1">
      <c r="B188" s="487"/>
      <c r="C188" s="451"/>
      <c r="D188" s="143" t="s">
        <v>70</v>
      </c>
      <c r="E188" s="265">
        <v>3321073</v>
      </c>
      <c r="F188" s="265">
        <v>3321073</v>
      </c>
      <c r="G188" s="275">
        <v>3300000</v>
      </c>
      <c r="H188" s="201">
        <v>2004480.41</v>
      </c>
      <c r="I188" s="449"/>
    </row>
    <row r="189" spans="2:9" ht="21" customHeight="1" thickBot="1">
      <c r="B189" s="488"/>
      <c r="C189" s="452"/>
      <c r="D189" s="164"/>
      <c r="E189" s="249"/>
      <c r="F189" s="249"/>
      <c r="G189" s="276"/>
      <c r="H189" s="410"/>
      <c r="I189" s="450"/>
    </row>
    <row r="190" spans="2:9" ht="22.5" customHeight="1" thickBot="1">
      <c r="B190" s="195"/>
      <c r="C190" s="448" t="s">
        <v>65</v>
      </c>
      <c r="D190" s="225" t="s">
        <v>66</v>
      </c>
      <c r="E190" s="255">
        <f>E192</f>
        <v>0</v>
      </c>
      <c r="F190" s="255">
        <f>F192</f>
        <v>0</v>
      </c>
      <c r="G190" s="282">
        <f>G192</f>
        <v>100000</v>
      </c>
      <c r="H190" s="255">
        <f>H192</f>
        <v>0</v>
      </c>
      <c r="I190" s="232"/>
    </row>
    <row r="191" spans="2:9" ht="35.25" customHeight="1" thickBot="1">
      <c r="B191" s="196" t="s">
        <v>134</v>
      </c>
      <c r="C191" s="449"/>
      <c r="D191" s="159" t="s">
        <v>108</v>
      </c>
      <c r="E191" s="252"/>
      <c r="F191" s="252"/>
      <c r="G191" s="269"/>
      <c r="H191" s="273"/>
      <c r="I191" s="139" t="s">
        <v>245</v>
      </c>
    </row>
    <row r="192" spans="2:9" ht="19.5" customHeight="1" thickBot="1">
      <c r="B192" s="196" t="s">
        <v>135</v>
      </c>
      <c r="C192" s="449"/>
      <c r="D192" s="225" t="s">
        <v>109</v>
      </c>
      <c r="E192" s="265">
        <v>0</v>
      </c>
      <c r="F192" s="265">
        <v>0</v>
      </c>
      <c r="G192" s="269">
        <v>100000</v>
      </c>
      <c r="H192" s="253">
        <v>0</v>
      </c>
      <c r="I192" s="531" t="s">
        <v>246</v>
      </c>
    </row>
    <row r="193" spans="2:9" ht="22.5" customHeight="1">
      <c r="B193" s="196" t="s">
        <v>136</v>
      </c>
      <c r="C193" s="449"/>
      <c r="D193" s="157"/>
      <c r="E193" s="259"/>
      <c r="F193" s="259"/>
      <c r="G193" s="274"/>
      <c r="H193" s="274"/>
      <c r="I193" s="531"/>
    </row>
    <row r="194" spans="2:9" ht="25.5" customHeight="1">
      <c r="B194" s="196" t="s">
        <v>137</v>
      </c>
      <c r="C194" s="449"/>
      <c r="D194" s="157"/>
      <c r="E194" s="259"/>
      <c r="F194" s="259"/>
      <c r="G194" s="274"/>
      <c r="H194" s="274"/>
      <c r="I194" s="140"/>
    </row>
    <row r="195" spans="2:9" ht="12.75" customHeight="1">
      <c r="B195" s="196"/>
      <c r="C195" s="449"/>
      <c r="D195" s="157"/>
      <c r="E195" s="259"/>
      <c r="F195" s="259"/>
      <c r="G195" s="274"/>
      <c r="H195" s="274"/>
      <c r="I195" s="140"/>
    </row>
    <row r="196" spans="2:9" ht="12.75" customHeight="1">
      <c r="B196" s="196" t="s">
        <v>138</v>
      </c>
      <c r="C196" s="449"/>
      <c r="D196" s="157"/>
      <c r="E196" s="259"/>
      <c r="F196" s="259"/>
      <c r="G196" s="274"/>
      <c r="H196" s="274"/>
      <c r="I196" s="140"/>
    </row>
    <row r="197" spans="2:9" ht="18" customHeight="1">
      <c r="B197" s="196" t="s">
        <v>139</v>
      </c>
      <c r="C197" s="449"/>
      <c r="D197" s="157"/>
      <c r="E197" s="259"/>
      <c r="F197" s="259"/>
      <c r="G197" s="274"/>
      <c r="H197" s="274"/>
      <c r="I197" s="140"/>
    </row>
    <row r="198" spans="2:9" ht="16.5" customHeight="1">
      <c r="B198" s="196" t="s">
        <v>140</v>
      </c>
      <c r="C198" s="449"/>
      <c r="D198" s="157"/>
      <c r="E198" s="259"/>
      <c r="F198" s="259"/>
      <c r="G198" s="274"/>
      <c r="H198" s="274"/>
      <c r="I198" s="140"/>
    </row>
    <row r="199" spans="2:9" ht="18.75" customHeight="1" thickBot="1">
      <c r="B199" s="199" t="s">
        <v>141</v>
      </c>
      <c r="C199" s="450"/>
      <c r="D199" s="154"/>
      <c r="E199" s="249"/>
      <c r="F199" s="249"/>
      <c r="G199" s="276"/>
      <c r="H199" s="276"/>
      <c r="I199" s="141"/>
    </row>
    <row r="200" spans="2:9" ht="12.75" customHeight="1">
      <c r="B200" s="474" t="s">
        <v>142</v>
      </c>
      <c r="C200" s="149"/>
      <c r="D200" s="153" t="s">
        <v>66</v>
      </c>
      <c r="E200" s="250"/>
      <c r="F200" s="250"/>
      <c r="G200" s="270"/>
      <c r="H200" s="270"/>
      <c r="I200" s="232"/>
    </row>
    <row r="201" spans="2:9" ht="12.75" customHeight="1">
      <c r="B201" s="475"/>
      <c r="C201" s="142"/>
      <c r="D201" s="150" t="s">
        <v>69</v>
      </c>
      <c r="E201" s="258"/>
      <c r="F201" s="258"/>
      <c r="G201" s="273"/>
      <c r="H201" s="273"/>
      <c r="I201" s="233"/>
    </row>
    <row r="202" spans="2:9" ht="12.75" customHeight="1">
      <c r="B202" s="475"/>
      <c r="C202" s="158"/>
      <c r="D202" s="150" t="s">
        <v>70</v>
      </c>
      <c r="E202" s="258"/>
      <c r="F202" s="258"/>
      <c r="G202" s="273"/>
      <c r="H202" s="273"/>
      <c r="I202" s="233"/>
    </row>
    <row r="203" spans="2:9" ht="13.5" customHeight="1" thickBot="1">
      <c r="B203" s="476"/>
      <c r="C203" s="155"/>
      <c r="D203" s="164"/>
      <c r="E203" s="251"/>
      <c r="F203" s="251"/>
      <c r="G203" s="271"/>
      <c r="H203" s="271"/>
      <c r="I203" s="234"/>
    </row>
    <row r="204" spans="2:9" ht="12.75" customHeight="1" thickBot="1">
      <c r="B204" s="500" t="s">
        <v>143</v>
      </c>
      <c r="C204" s="532"/>
      <c r="D204" s="153" t="s">
        <v>66</v>
      </c>
      <c r="E204" s="252">
        <f>E206+E207+E208</f>
        <v>8915115.28</v>
      </c>
      <c r="F204" s="252">
        <f>F206+F207+F208</f>
        <v>8915115.28</v>
      </c>
      <c r="G204" s="268">
        <f>G206+G207+G208</f>
        <v>8403500</v>
      </c>
      <c r="H204" s="252">
        <f>H206+H207+H208</f>
        <v>4939761.84</v>
      </c>
      <c r="I204" s="232"/>
    </row>
    <row r="205" spans="2:9" ht="13.5" customHeight="1" thickBot="1">
      <c r="B205" s="461"/>
      <c r="C205" s="533"/>
      <c r="D205" s="151" t="s">
        <v>69</v>
      </c>
      <c r="E205" s="251"/>
      <c r="F205" s="251"/>
      <c r="G205" s="271"/>
      <c r="H205" s="271"/>
      <c r="I205" s="234"/>
    </row>
    <row r="206" spans="2:9" ht="15" customHeight="1" thickBot="1">
      <c r="B206" s="461"/>
      <c r="C206" s="533"/>
      <c r="D206" s="145" t="s">
        <v>70</v>
      </c>
      <c r="E206" s="252">
        <f>E188+E170+E165+E139</f>
        <v>3321073</v>
      </c>
      <c r="F206" s="252">
        <f>F188+F170+F165+F139</f>
        <v>3321073</v>
      </c>
      <c r="G206" s="268">
        <f>G188+G170+G165+G139</f>
        <v>3300000</v>
      </c>
      <c r="H206" s="268">
        <f>H188+H170+H165+H139</f>
        <v>2004480.41</v>
      </c>
      <c r="I206" s="247"/>
    </row>
    <row r="207" spans="2:9" ht="15" customHeight="1" thickBot="1">
      <c r="B207" s="461"/>
      <c r="C207" s="533"/>
      <c r="D207" s="153" t="s">
        <v>71</v>
      </c>
      <c r="E207" s="224">
        <f>E192+E183+E177+E172+E167+E162+E157+E152+E141+E181</f>
        <v>5573342.279999999</v>
      </c>
      <c r="F207" s="224">
        <f>F192+F183+F177+F172+F167+F162+F157+F152+F141+F181</f>
        <v>5573342.279999999</v>
      </c>
      <c r="G207" s="279">
        <f>G192+G183+G177+G172+G167+G162+G157+G152+G141+G181</f>
        <v>5078500</v>
      </c>
      <c r="H207" s="279">
        <f>H192+H183+H177+H172+H167+H162+H157+H152+H141+H181</f>
        <v>2911281.43</v>
      </c>
      <c r="I207" s="232"/>
    </row>
    <row r="208" spans="2:9" ht="15" customHeight="1" thickBot="1">
      <c r="B208" s="515"/>
      <c r="C208" s="534"/>
      <c r="D208" s="145" t="s">
        <v>72</v>
      </c>
      <c r="E208" s="215">
        <f>E182</f>
        <v>20700</v>
      </c>
      <c r="F208" s="215">
        <f>F182</f>
        <v>20700</v>
      </c>
      <c r="G208" s="218">
        <f>G182</f>
        <v>25000</v>
      </c>
      <c r="H208" s="380">
        <f>H182</f>
        <v>24000</v>
      </c>
      <c r="I208" s="355"/>
    </row>
    <row r="209" spans="2:9" ht="23.25" customHeight="1" thickBot="1">
      <c r="B209" s="151"/>
      <c r="C209" s="152"/>
      <c r="D209" s="298"/>
      <c r="E209" s="280"/>
      <c r="F209" s="280"/>
      <c r="G209" s="306"/>
      <c r="H209" s="306"/>
      <c r="I209" s="241"/>
    </row>
    <row r="210" spans="2:9" ht="30.75" customHeight="1" thickBot="1">
      <c r="B210" s="479" t="s">
        <v>144</v>
      </c>
      <c r="C210" s="480"/>
      <c r="D210" s="480"/>
      <c r="E210" s="480"/>
      <c r="F210" s="480"/>
      <c r="G210" s="480"/>
      <c r="H210" s="481"/>
      <c r="I210" s="482"/>
    </row>
    <row r="211" spans="2:9" ht="13.5" thickBot="1">
      <c r="B211" s="147"/>
      <c r="C211" s="170"/>
      <c r="D211" s="225" t="s">
        <v>66</v>
      </c>
      <c r="E211" s="252">
        <f>E213+E214</f>
        <v>50000</v>
      </c>
      <c r="F211" s="252">
        <f>F213+F214</f>
        <v>50000</v>
      </c>
      <c r="G211" s="268">
        <f>G213+G214</f>
        <v>0</v>
      </c>
      <c r="H211" s="180">
        <f>H213+H214</f>
        <v>0</v>
      </c>
      <c r="I211" s="242"/>
    </row>
    <row r="212" spans="2:9" ht="51" customHeight="1">
      <c r="B212" s="150" t="s">
        <v>145</v>
      </c>
      <c r="C212" s="139"/>
      <c r="D212" s="170" t="s">
        <v>69</v>
      </c>
      <c r="E212" s="250"/>
      <c r="F212" s="250"/>
      <c r="G212" s="270"/>
      <c r="H212" s="179"/>
      <c r="I212" s="240"/>
    </row>
    <row r="213" spans="2:9" ht="13.5" customHeight="1" thickBot="1">
      <c r="B213" s="157" t="s">
        <v>255</v>
      </c>
      <c r="C213" s="139"/>
      <c r="D213" s="171" t="s">
        <v>70</v>
      </c>
      <c r="E213" s="251"/>
      <c r="F213" s="251"/>
      <c r="G213" s="271"/>
      <c r="H213" s="179"/>
      <c r="I213" s="241"/>
    </row>
    <row r="214" spans="2:9" ht="13.5" thickBot="1">
      <c r="B214" s="157"/>
      <c r="C214" s="140"/>
      <c r="D214" s="238" t="s">
        <v>71</v>
      </c>
      <c r="E214" s="252">
        <v>50000</v>
      </c>
      <c r="F214" s="252">
        <v>50000</v>
      </c>
      <c r="G214" s="269"/>
      <c r="H214" s="179"/>
      <c r="I214" s="242"/>
    </row>
    <row r="215" spans="2:9" ht="13.5" thickBot="1">
      <c r="B215" s="154"/>
      <c r="C215" s="141"/>
      <c r="D215" s="238" t="s">
        <v>72</v>
      </c>
      <c r="E215" s="252"/>
      <c r="F215" s="252"/>
      <c r="G215" s="269"/>
      <c r="H215" s="179"/>
      <c r="I215" s="242"/>
    </row>
    <row r="216" spans="2:9" ht="13.5" customHeight="1" thickBot="1">
      <c r="B216" s="150"/>
      <c r="C216" s="232"/>
      <c r="D216" s="225" t="s">
        <v>66</v>
      </c>
      <c r="E216" s="252"/>
      <c r="F216" s="252"/>
      <c r="G216" s="268"/>
      <c r="H216" s="180"/>
      <c r="I216" s="160" t="s">
        <v>147</v>
      </c>
    </row>
    <row r="217" spans="2:9" ht="25.5" customHeight="1">
      <c r="B217" s="150" t="s">
        <v>146</v>
      </c>
      <c r="C217" s="233"/>
      <c r="D217" s="170" t="s">
        <v>69</v>
      </c>
      <c r="E217" s="250"/>
      <c r="F217" s="250"/>
      <c r="G217" s="270"/>
      <c r="H217" s="179"/>
      <c r="I217" s="174" t="s">
        <v>148</v>
      </c>
    </row>
    <row r="218" spans="2:9" ht="13.5" customHeight="1" thickBot="1">
      <c r="B218" s="157"/>
      <c r="C218" s="140"/>
      <c r="D218" s="171" t="s">
        <v>70</v>
      </c>
      <c r="E218" s="251"/>
      <c r="F218" s="251"/>
      <c r="G218" s="271"/>
      <c r="H218" s="179"/>
      <c r="I218" s="174" t="s">
        <v>149</v>
      </c>
    </row>
    <row r="219" spans="2:9" ht="13.5" customHeight="1" thickBot="1">
      <c r="B219" s="157"/>
      <c r="C219" s="140"/>
      <c r="D219" s="143" t="s">
        <v>71</v>
      </c>
      <c r="E219" s="252"/>
      <c r="F219" s="252"/>
      <c r="G219" s="268"/>
      <c r="H219" s="180"/>
      <c r="I219" s="174" t="s">
        <v>100</v>
      </c>
    </row>
    <row r="220" spans="2:9" ht="13.5" customHeight="1" thickBot="1">
      <c r="B220" s="154"/>
      <c r="C220" s="141"/>
      <c r="D220" s="143" t="s">
        <v>72</v>
      </c>
      <c r="E220" s="252"/>
      <c r="F220" s="252"/>
      <c r="G220" s="268"/>
      <c r="H220" s="180"/>
      <c r="I220" s="178"/>
    </row>
    <row r="221" spans="2:9" ht="13.5" customHeight="1" thickBot="1">
      <c r="B221" s="150"/>
      <c r="C221" s="232"/>
      <c r="D221" s="225" t="s">
        <v>66</v>
      </c>
      <c r="E221" s="252"/>
      <c r="F221" s="252"/>
      <c r="G221" s="268"/>
      <c r="H221" s="180"/>
      <c r="I221" s="160" t="s">
        <v>147</v>
      </c>
    </row>
    <row r="222" spans="2:9" ht="25.5" customHeight="1">
      <c r="B222" s="150" t="s">
        <v>150</v>
      </c>
      <c r="C222" s="233"/>
      <c r="D222" s="170" t="s">
        <v>69</v>
      </c>
      <c r="E222" s="472"/>
      <c r="F222" s="472"/>
      <c r="G222" s="462"/>
      <c r="H222" s="180"/>
      <c r="I222" s="174" t="s">
        <v>151</v>
      </c>
    </row>
    <row r="223" spans="2:9" ht="13.5" customHeight="1" thickBot="1">
      <c r="B223" s="157"/>
      <c r="C223" s="140"/>
      <c r="D223" s="171" t="s">
        <v>70</v>
      </c>
      <c r="E223" s="473"/>
      <c r="F223" s="473"/>
      <c r="G223" s="463"/>
      <c r="H223" s="180"/>
      <c r="I223" s="174"/>
    </row>
    <row r="224" spans="2:9" ht="13.5" customHeight="1" thickBot="1">
      <c r="B224" s="157"/>
      <c r="C224" s="140"/>
      <c r="D224" s="143" t="s">
        <v>71</v>
      </c>
      <c r="E224" s="252"/>
      <c r="F224" s="252"/>
      <c r="G224" s="268"/>
      <c r="H224" s="180"/>
      <c r="I224" s="177"/>
    </row>
    <row r="225" spans="2:9" ht="13.5" customHeight="1" thickBot="1">
      <c r="B225" s="154"/>
      <c r="C225" s="141"/>
      <c r="D225" s="143" t="s">
        <v>72</v>
      </c>
      <c r="E225" s="252"/>
      <c r="F225" s="252"/>
      <c r="G225" s="268"/>
      <c r="H225" s="185"/>
      <c r="I225" s="178"/>
    </row>
    <row r="226" spans="2:9" ht="13.5" customHeight="1" thickBot="1">
      <c r="B226" s="466" t="s">
        <v>152</v>
      </c>
      <c r="C226" s="232"/>
      <c r="D226" s="225" t="s">
        <v>66</v>
      </c>
      <c r="E226" s="255">
        <f>E227+E229</f>
        <v>50000</v>
      </c>
      <c r="F226" s="255">
        <f>F227+F229</f>
        <v>50000</v>
      </c>
      <c r="G226" s="282">
        <f>G227+G229</f>
        <v>0</v>
      </c>
      <c r="H226" s="255">
        <f>H227+H229</f>
        <v>0</v>
      </c>
      <c r="I226" s="194"/>
    </row>
    <row r="227" spans="2:9" ht="12.75" customHeight="1">
      <c r="B227" s="468"/>
      <c r="C227" s="233"/>
      <c r="D227" s="170" t="s">
        <v>69</v>
      </c>
      <c r="E227" s="250"/>
      <c r="F227" s="250"/>
      <c r="G227" s="270"/>
      <c r="H227" s="203"/>
      <c r="I227" s="500"/>
    </row>
    <row r="228" spans="2:9" ht="13.5" customHeight="1" thickBot="1">
      <c r="B228" s="468"/>
      <c r="C228" s="233"/>
      <c r="D228" s="171" t="s">
        <v>70</v>
      </c>
      <c r="E228" s="251"/>
      <c r="F228" s="251"/>
      <c r="G228" s="271"/>
      <c r="H228" s="179"/>
      <c r="I228" s="515"/>
    </row>
    <row r="229" spans="2:9" ht="13.5" customHeight="1" thickBot="1">
      <c r="B229" s="467"/>
      <c r="C229" s="234"/>
      <c r="D229" s="143" t="s">
        <v>71</v>
      </c>
      <c r="E229" s="252">
        <f>E224+E219+E214</f>
        <v>50000</v>
      </c>
      <c r="F229" s="252">
        <f>F224+F219+F214</f>
        <v>50000</v>
      </c>
      <c r="G229" s="268">
        <f>G224+G219+G214</f>
        <v>0</v>
      </c>
      <c r="H229" s="180">
        <f>H224+H219+H214</f>
        <v>0</v>
      </c>
      <c r="I229" s="194"/>
    </row>
    <row r="230" spans="2:9" ht="24" customHeight="1" thickBot="1">
      <c r="B230" s="479" t="s">
        <v>269</v>
      </c>
      <c r="C230" s="480">
        <f aca="true" t="shared" si="0" ref="C230:I230">C225+C220+C215</f>
        <v>0</v>
      </c>
      <c r="D230" s="480" t="e">
        <f t="shared" si="0"/>
        <v>#VALUE!</v>
      </c>
      <c r="E230" s="480">
        <f t="shared" si="0"/>
        <v>0</v>
      </c>
      <c r="F230" s="480">
        <f t="shared" si="0"/>
        <v>0</v>
      </c>
      <c r="G230" s="480">
        <f t="shared" si="0"/>
        <v>0</v>
      </c>
      <c r="H230" s="529">
        <f t="shared" si="0"/>
        <v>0</v>
      </c>
      <c r="I230" s="482">
        <f t="shared" si="0"/>
        <v>0</v>
      </c>
    </row>
    <row r="231" spans="2:9" ht="19.5" customHeight="1" thickBot="1">
      <c r="B231" s="147"/>
      <c r="C231" s="232"/>
      <c r="D231" s="225" t="s">
        <v>66</v>
      </c>
      <c r="E231" s="281">
        <f>E233+E234</f>
        <v>8000</v>
      </c>
      <c r="F231" s="281">
        <f>F233+F234</f>
        <v>8000</v>
      </c>
      <c r="G231" s="281">
        <f>G233+G234</f>
        <v>8000</v>
      </c>
      <c r="H231" s="281">
        <f>H233+H234</f>
        <v>8000</v>
      </c>
      <c r="I231" s="247"/>
    </row>
    <row r="232" spans="2:9" ht="38.25" customHeight="1">
      <c r="B232" s="150" t="s">
        <v>153</v>
      </c>
      <c r="C232" s="233" t="s">
        <v>65</v>
      </c>
      <c r="D232" s="170" t="s">
        <v>69</v>
      </c>
      <c r="E232" s="250"/>
      <c r="F232" s="250"/>
      <c r="G232" s="270"/>
      <c r="H232" s="270"/>
      <c r="I232" s="232"/>
    </row>
    <row r="233" spans="2:9" ht="25.5" customHeight="1" thickBot="1">
      <c r="B233" s="150" t="s">
        <v>154</v>
      </c>
      <c r="C233" s="140"/>
      <c r="D233" s="171" t="s">
        <v>70</v>
      </c>
      <c r="E233" s="251"/>
      <c r="F233" s="251"/>
      <c r="G233" s="271"/>
      <c r="H233" s="271"/>
      <c r="I233" s="234"/>
    </row>
    <row r="234" spans="2:9" ht="13.5" thickBot="1">
      <c r="B234" s="150"/>
      <c r="C234" s="140"/>
      <c r="D234" s="238" t="s">
        <v>71</v>
      </c>
      <c r="E234" s="268">
        <v>8000</v>
      </c>
      <c r="F234" s="268">
        <v>8000</v>
      </c>
      <c r="G234" s="268">
        <v>8000</v>
      </c>
      <c r="H234" s="268">
        <v>8000</v>
      </c>
      <c r="I234" s="247"/>
    </row>
    <row r="235" spans="2:9" ht="13.5" customHeight="1" thickBot="1">
      <c r="B235" s="154"/>
      <c r="C235" s="141"/>
      <c r="D235" s="238" t="s">
        <v>72</v>
      </c>
      <c r="E235" s="268"/>
      <c r="F235" s="268"/>
      <c r="G235" s="269"/>
      <c r="H235" s="269"/>
      <c r="I235" s="247"/>
    </row>
    <row r="236" spans="2:9" ht="12.75" customHeight="1" thickBot="1">
      <c r="B236" s="466" t="s">
        <v>155</v>
      </c>
      <c r="C236" s="232"/>
      <c r="D236" s="225" t="s">
        <v>66</v>
      </c>
      <c r="E236" s="282"/>
      <c r="F236" s="282"/>
      <c r="G236" s="256"/>
      <c r="H236" s="254"/>
      <c r="I236" s="232"/>
    </row>
    <row r="237" spans="2:9" ht="25.5" customHeight="1">
      <c r="B237" s="468"/>
      <c r="C237" s="233" t="s">
        <v>65</v>
      </c>
      <c r="D237" s="170" t="s">
        <v>69</v>
      </c>
      <c r="E237" s="272"/>
      <c r="F237" s="272"/>
      <c r="G237" s="273"/>
      <c r="H237" s="273"/>
      <c r="I237" s="233"/>
    </row>
    <row r="238" spans="2:9" ht="12.75" customHeight="1" thickBot="1">
      <c r="B238" s="468"/>
      <c r="C238" s="140"/>
      <c r="D238" s="171" t="s">
        <v>70</v>
      </c>
      <c r="E238" s="274"/>
      <c r="F238" s="274"/>
      <c r="G238" s="274"/>
      <c r="H238" s="274"/>
      <c r="I238" s="140"/>
    </row>
    <row r="239" spans="2:9" ht="13.5" thickBot="1">
      <c r="B239" s="467"/>
      <c r="C239" s="141"/>
      <c r="D239" s="143" t="s">
        <v>71</v>
      </c>
      <c r="E239" s="275"/>
      <c r="F239" s="275"/>
      <c r="G239" s="265"/>
      <c r="H239" s="249"/>
      <c r="I239" s="141"/>
    </row>
    <row r="240" spans="2:9" ht="24" customHeight="1" thickBot="1">
      <c r="B240" s="466" t="s">
        <v>156</v>
      </c>
      <c r="C240" s="232" t="s">
        <v>65</v>
      </c>
      <c r="D240" s="225" t="s">
        <v>66</v>
      </c>
      <c r="E240" s="281">
        <f>E242+E243</f>
        <v>48490</v>
      </c>
      <c r="F240" s="281">
        <f>F242+F243</f>
        <v>48490</v>
      </c>
      <c r="G240" s="281">
        <f>G242+G243</f>
        <v>96200</v>
      </c>
      <c r="H240" s="255">
        <f>H242+H243</f>
        <v>77820</v>
      </c>
      <c r="I240" s="232"/>
    </row>
    <row r="241" spans="2:9" ht="12.75" customHeight="1">
      <c r="B241" s="468"/>
      <c r="C241" s="233"/>
      <c r="D241" s="170" t="s">
        <v>69</v>
      </c>
      <c r="E241" s="272"/>
      <c r="F241" s="272"/>
      <c r="G241" s="273"/>
      <c r="H241" s="273"/>
      <c r="I241" s="233"/>
    </row>
    <row r="242" spans="2:9" ht="12.75" customHeight="1" thickBot="1">
      <c r="B242" s="468"/>
      <c r="C242" s="233"/>
      <c r="D242" s="171" t="s">
        <v>70</v>
      </c>
      <c r="E242" s="274"/>
      <c r="F242" s="274"/>
      <c r="G242" s="274"/>
      <c r="H242" s="274"/>
      <c r="I242" s="140"/>
    </row>
    <row r="243" spans="2:9" ht="13.5" thickBot="1">
      <c r="B243" s="467"/>
      <c r="C243" s="234"/>
      <c r="D243" s="143" t="s">
        <v>71</v>
      </c>
      <c r="E243" s="275">
        <v>48490</v>
      </c>
      <c r="F243" s="275">
        <v>48490</v>
      </c>
      <c r="G243" s="265">
        <f>89200+15000-8000</f>
        <v>96200</v>
      </c>
      <c r="H243" s="265">
        <f>70820+15000-8000</f>
        <v>77820</v>
      </c>
      <c r="I243" s="141"/>
    </row>
    <row r="244" spans="2:9" ht="20.25" customHeight="1" thickBot="1">
      <c r="B244" s="147" t="s">
        <v>157</v>
      </c>
      <c r="C244" s="232" t="s">
        <v>65</v>
      </c>
      <c r="D244" s="225" t="s">
        <v>66</v>
      </c>
      <c r="E244" s="281">
        <f>E246+E247</f>
        <v>22000</v>
      </c>
      <c r="F244" s="281">
        <f>F246+F247</f>
        <v>22000</v>
      </c>
      <c r="G244" s="281">
        <f>G246+G247</f>
        <v>33000</v>
      </c>
      <c r="H244" s="255">
        <f>H246+H247</f>
        <v>25840</v>
      </c>
      <c r="I244" s="232"/>
    </row>
    <row r="245" spans="2:9" ht="51" customHeight="1">
      <c r="B245" s="150" t="s">
        <v>158</v>
      </c>
      <c r="C245" s="233"/>
      <c r="D245" s="170" t="s">
        <v>69</v>
      </c>
      <c r="E245" s="272"/>
      <c r="F245" s="272"/>
      <c r="G245" s="273"/>
      <c r="H245" s="273"/>
      <c r="I245" s="233"/>
    </row>
    <row r="246" spans="2:9" ht="12.75" customHeight="1">
      <c r="B246" s="157"/>
      <c r="C246" s="236"/>
      <c r="D246" s="172" t="s">
        <v>70</v>
      </c>
      <c r="E246" s="201"/>
      <c r="F246" s="201"/>
      <c r="G246" s="342"/>
      <c r="H246" s="201"/>
      <c r="I246" s="158"/>
    </row>
    <row r="247" spans="2:9" ht="13.5" thickBot="1">
      <c r="B247" s="154"/>
      <c r="C247" s="234"/>
      <c r="D247" s="151" t="s">
        <v>71</v>
      </c>
      <c r="E247" s="276">
        <v>22000</v>
      </c>
      <c r="F247" s="276">
        <v>22000</v>
      </c>
      <c r="G247" s="276">
        <v>33000</v>
      </c>
      <c r="H247" s="201">
        <v>25840</v>
      </c>
      <c r="I247" s="155"/>
    </row>
    <row r="248" spans="2:9" ht="12.75" customHeight="1" thickBot="1">
      <c r="B248" s="466" t="s">
        <v>159</v>
      </c>
      <c r="C248" s="232" t="s">
        <v>160</v>
      </c>
      <c r="D248" s="225" t="s">
        <v>66</v>
      </c>
      <c r="E248" s="282"/>
      <c r="F248" s="282"/>
      <c r="G248" s="283"/>
      <c r="H248" s="392"/>
      <c r="I248" s="357"/>
    </row>
    <row r="249" spans="2:9" ht="12.75" customHeight="1">
      <c r="B249" s="468"/>
      <c r="C249" s="233" t="s">
        <v>161</v>
      </c>
      <c r="D249" s="170" t="s">
        <v>69</v>
      </c>
      <c r="E249" s="272"/>
      <c r="F249" s="272"/>
      <c r="G249" s="273"/>
      <c r="H249" s="179"/>
      <c r="I249" s="356"/>
    </row>
    <row r="250" spans="2:9" ht="12.75" customHeight="1" thickBot="1">
      <c r="B250" s="468"/>
      <c r="C250" s="140"/>
      <c r="D250" s="171" t="s">
        <v>70</v>
      </c>
      <c r="E250" s="274"/>
      <c r="F250" s="274"/>
      <c r="G250" s="274"/>
      <c r="H250" s="201"/>
      <c r="I250" s="158"/>
    </row>
    <row r="251" spans="2:9" ht="13.5" thickBot="1">
      <c r="B251" s="467"/>
      <c r="C251" s="141"/>
      <c r="D251" s="143" t="s">
        <v>71</v>
      </c>
      <c r="E251" s="275"/>
      <c r="F251" s="275"/>
      <c r="G251" s="275"/>
      <c r="H251" s="201"/>
      <c r="I251" s="155"/>
    </row>
    <row r="252" spans="2:9" ht="12.75" customHeight="1" thickBot="1">
      <c r="B252" s="147"/>
      <c r="C252" s="232"/>
      <c r="D252" s="225" t="s">
        <v>66</v>
      </c>
      <c r="E252" s="282"/>
      <c r="F252" s="282"/>
      <c r="G252" s="283"/>
      <c r="H252" s="392"/>
      <c r="I252" s="357"/>
    </row>
    <row r="253" spans="2:9" ht="25.5" customHeight="1">
      <c r="B253" s="150" t="s">
        <v>162</v>
      </c>
      <c r="C253" s="233" t="s">
        <v>65</v>
      </c>
      <c r="D253" s="170" t="s">
        <v>69</v>
      </c>
      <c r="E253" s="272"/>
      <c r="F253" s="272"/>
      <c r="G253" s="273"/>
      <c r="H253" s="179"/>
      <c r="I253" s="356"/>
    </row>
    <row r="254" spans="2:9" ht="12.75" customHeight="1">
      <c r="B254" s="157"/>
      <c r="C254" s="157"/>
      <c r="D254" s="172" t="s">
        <v>70</v>
      </c>
      <c r="E254" s="180"/>
      <c r="F254" s="180"/>
      <c r="G254" s="200"/>
      <c r="H254" s="179"/>
      <c r="I254" s="356"/>
    </row>
    <row r="255" spans="2:9" ht="12.75" customHeight="1" thickBot="1">
      <c r="B255" s="157"/>
      <c r="C255" s="140"/>
      <c r="D255" s="151" t="s">
        <v>71</v>
      </c>
      <c r="E255" s="276"/>
      <c r="F255" s="276"/>
      <c r="G255" s="276"/>
      <c r="H255" s="201"/>
      <c r="I255" s="158"/>
    </row>
    <row r="256" spans="2:9" ht="13.5" thickBot="1">
      <c r="B256" s="154"/>
      <c r="C256" s="141"/>
      <c r="D256" s="156"/>
      <c r="E256" s="276"/>
      <c r="F256" s="276"/>
      <c r="G256" s="276"/>
      <c r="H256" s="201"/>
      <c r="I256" s="155"/>
    </row>
    <row r="257" spans="2:9" ht="13.5" thickBot="1">
      <c r="B257" s="147"/>
      <c r="C257" s="232"/>
      <c r="D257" s="225" t="s">
        <v>66</v>
      </c>
      <c r="E257" s="282"/>
      <c r="F257" s="282"/>
      <c r="G257" s="283"/>
      <c r="H257" s="392"/>
      <c r="I257" s="357"/>
    </row>
    <row r="258" spans="2:9" ht="51" customHeight="1" thickBot="1">
      <c r="B258" s="150" t="s">
        <v>163</v>
      </c>
      <c r="C258" s="233" t="s">
        <v>65</v>
      </c>
      <c r="D258" s="170" t="s">
        <v>69</v>
      </c>
      <c r="E258" s="272"/>
      <c r="F258" s="272"/>
      <c r="G258" s="273"/>
      <c r="H258" s="179"/>
      <c r="I258" s="358"/>
    </row>
    <row r="259" spans="2:9" ht="12.75" customHeight="1">
      <c r="B259" s="157"/>
      <c r="C259" s="236" t="s">
        <v>164</v>
      </c>
      <c r="D259" s="172" t="s">
        <v>70</v>
      </c>
      <c r="E259" s="179"/>
      <c r="F259" s="179"/>
      <c r="G259" s="200"/>
      <c r="H259" s="179"/>
      <c r="I259" s="357"/>
    </row>
    <row r="260" spans="2:9" ht="13.5" customHeight="1" thickBot="1">
      <c r="B260" s="157"/>
      <c r="C260" s="233" t="s">
        <v>84</v>
      </c>
      <c r="D260" s="171" t="s">
        <v>71</v>
      </c>
      <c r="E260" s="251"/>
      <c r="F260" s="251"/>
      <c r="G260" s="271"/>
      <c r="H260" s="179"/>
      <c r="I260" s="358"/>
    </row>
    <row r="261" spans="2:9" ht="13.5" thickBot="1">
      <c r="B261" s="157"/>
      <c r="C261" s="140"/>
      <c r="D261" s="238" t="s">
        <v>72</v>
      </c>
      <c r="E261" s="268"/>
      <c r="F261" s="268"/>
      <c r="G261" s="269"/>
      <c r="H261" s="271"/>
      <c r="I261" s="247"/>
    </row>
    <row r="262" spans="2:9" ht="13.5" customHeight="1" thickBot="1">
      <c r="B262" s="154"/>
      <c r="C262" s="141"/>
      <c r="D262" s="156"/>
      <c r="E262" s="268"/>
      <c r="F262" s="268"/>
      <c r="G262" s="269"/>
      <c r="H262" s="270"/>
      <c r="I262" s="247"/>
    </row>
    <row r="263" spans="2:9" ht="12.75" customHeight="1" thickBot="1">
      <c r="B263" s="147"/>
      <c r="C263" s="232"/>
      <c r="D263" s="225" t="s">
        <v>66</v>
      </c>
      <c r="E263" s="256">
        <f>E265+E266</f>
        <v>10000</v>
      </c>
      <c r="F263" s="256">
        <f>F265+F266</f>
        <v>10000</v>
      </c>
      <c r="G263" s="283"/>
      <c r="H263" s="392"/>
      <c r="I263" s="357"/>
    </row>
    <row r="264" spans="2:9" ht="25.5" customHeight="1">
      <c r="B264" s="150" t="s">
        <v>165</v>
      </c>
      <c r="C264" s="233" t="s">
        <v>65</v>
      </c>
      <c r="D264" s="170" t="s">
        <v>69</v>
      </c>
      <c r="E264" s="258"/>
      <c r="F264" s="258"/>
      <c r="G264" s="273"/>
      <c r="H264" s="179"/>
      <c r="I264" s="356"/>
    </row>
    <row r="265" spans="2:9" ht="12.75" customHeight="1">
      <c r="B265" s="150" t="s">
        <v>166</v>
      </c>
      <c r="C265" s="236" t="s">
        <v>164</v>
      </c>
      <c r="D265" s="172" t="s">
        <v>70</v>
      </c>
      <c r="E265" s="179"/>
      <c r="F265" s="179"/>
      <c r="G265" s="200"/>
      <c r="H265" s="179"/>
      <c r="I265" s="356"/>
    </row>
    <row r="266" spans="2:9" ht="13.5" customHeight="1" thickBot="1">
      <c r="B266" s="150" t="s">
        <v>167</v>
      </c>
      <c r="C266" s="233" t="s">
        <v>84</v>
      </c>
      <c r="D266" s="171" t="s">
        <v>71</v>
      </c>
      <c r="E266" s="251">
        <v>10000</v>
      </c>
      <c r="F266" s="251">
        <v>10000</v>
      </c>
      <c r="G266" s="271"/>
      <c r="H266" s="179"/>
      <c r="I266" s="358"/>
    </row>
    <row r="267" spans="2:9" ht="12.75" customHeight="1" thickBot="1">
      <c r="B267" s="150" t="s">
        <v>168</v>
      </c>
      <c r="C267" s="140"/>
      <c r="D267" s="238" t="s">
        <v>72</v>
      </c>
      <c r="E267" s="253"/>
      <c r="F267" s="253"/>
      <c r="G267" s="253"/>
      <c r="H267" s="258"/>
      <c r="I267" s="232"/>
    </row>
    <row r="268" spans="2:9" ht="13.5" thickBot="1">
      <c r="B268" s="150" t="s">
        <v>169</v>
      </c>
      <c r="C268" s="140"/>
      <c r="D268" s="167"/>
      <c r="E268" s="251"/>
      <c r="F268" s="251"/>
      <c r="G268" s="271"/>
      <c r="H268" s="271"/>
      <c r="I268" s="234"/>
    </row>
    <row r="269" spans="2:9" ht="12.75" customHeight="1" thickBot="1">
      <c r="B269" s="150"/>
      <c r="C269" s="140"/>
      <c r="D269" s="167"/>
      <c r="E269" s="268"/>
      <c r="F269" s="268"/>
      <c r="G269" s="269"/>
      <c r="H269" s="269"/>
      <c r="I269" s="247"/>
    </row>
    <row r="270" spans="2:9" ht="13.5" customHeight="1" hidden="1" thickBot="1">
      <c r="B270" s="154"/>
      <c r="C270" s="141"/>
      <c r="D270" s="156"/>
      <c r="E270" s="268"/>
      <c r="F270" s="268"/>
      <c r="G270" s="269"/>
      <c r="H270" s="269"/>
      <c r="I270" s="247"/>
    </row>
    <row r="271" spans="2:9" ht="13.5" thickBot="1">
      <c r="B271" s="147"/>
      <c r="C271" s="232"/>
      <c r="D271" s="225" t="s">
        <v>66</v>
      </c>
      <c r="E271" s="282"/>
      <c r="F271" s="282"/>
      <c r="G271" s="283"/>
      <c r="H271" s="350"/>
      <c r="I271" s="247"/>
    </row>
    <row r="272" spans="2:9" ht="12.75" customHeight="1">
      <c r="B272" s="150" t="s">
        <v>170</v>
      </c>
      <c r="C272" s="233" t="s">
        <v>65</v>
      </c>
      <c r="D272" s="170" t="s">
        <v>69</v>
      </c>
      <c r="E272" s="250"/>
      <c r="F272" s="250"/>
      <c r="G272" s="270"/>
      <c r="H272" s="179"/>
      <c r="I272" s="357"/>
    </row>
    <row r="273" spans="2:9" ht="13.5" thickBot="1">
      <c r="B273" s="150"/>
      <c r="C273" s="236" t="s">
        <v>164</v>
      </c>
      <c r="D273" s="172" t="s">
        <v>70</v>
      </c>
      <c r="E273" s="179"/>
      <c r="F273" s="179"/>
      <c r="G273" s="200"/>
      <c r="H273" s="179"/>
      <c r="I273" s="358"/>
    </row>
    <row r="274" spans="2:9" ht="13.5" customHeight="1" thickBot="1">
      <c r="B274" s="157"/>
      <c r="C274" s="233" t="s">
        <v>84</v>
      </c>
      <c r="D274" s="171" t="s">
        <v>71</v>
      </c>
      <c r="E274" s="278"/>
      <c r="F274" s="278"/>
      <c r="G274" s="271"/>
      <c r="H274" s="179"/>
      <c r="I274" s="411"/>
    </row>
    <row r="275" spans="2:9" ht="13.5" customHeight="1" thickBot="1">
      <c r="B275" s="154"/>
      <c r="C275" s="141"/>
      <c r="D275" s="238" t="s">
        <v>72</v>
      </c>
      <c r="E275" s="268"/>
      <c r="F275" s="268"/>
      <c r="G275" s="269"/>
      <c r="H275" s="271"/>
      <c r="I275" s="247"/>
    </row>
    <row r="276" spans="2:9" ht="13.5" thickBot="1">
      <c r="B276" s="147"/>
      <c r="C276" s="232"/>
      <c r="D276" s="225" t="s">
        <v>66</v>
      </c>
      <c r="E276" s="281">
        <f>E278+E279</f>
        <v>53510</v>
      </c>
      <c r="F276" s="281">
        <f>F278+F279</f>
        <v>53510</v>
      </c>
      <c r="G276" s="283"/>
      <c r="H276" s="350"/>
      <c r="I276" s="247"/>
    </row>
    <row r="277" spans="2:9" ht="27" customHeight="1">
      <c r="B277" s="150" t="s">
        <v>171</v>
      </c>
      <c r="C277" s="233" t="s">
        <v>65</v>
      </c>
      <c r="D277" s="170" t="s">
        <v>69</v>
      </c>
      <c r="E277" s="250"/>
      <c r="F277" s="250"/>
      <c r="G277" s="270"/>
      <c r="H277" s="179"/>
      <c r="I277" s="357"/>
    </row>
    <row r="278" spans="2:9" ht="13.5" thickBot="1">
      <c r="B278" s="157"/>
      <c r="C278" s="236" t="s">
        <v>164</v>
      </c>
      <c r="D278" s="172" t="s">
        <v>70</v>
      </c>
      <c r="E278" s="179"/>
      <c r="F278" s="179"/>
      <c r="G278" s="200"/>
      <c r="H278" s="179"/>
      <c r="I278" s="358"/>
    </row>
    <row r="279" spans="2:9" ht="13.5" customHeight="1" thickBot="1">
      <c r="B279" s="157"/>
      <c r="C279" s="233" t="s">
        <v>84</v>
      </c>
      <c r="D279" s="171" t="s">
        <v>71</v>
      </c>
      <c r="E279" s="278">
        <v>53510</v>
      </c>
      <c r="F279" s="278">
        <v>53510</v>
      </c>
      <c r="G279" s="271"/>
      <c r="H279" s="179"/>
      <c r="I279" s="411"/>
    </row>
    <row r="280" spans="2:9" ht="13.5" customHeight="1" thickBot="1">
      <c r="B280" s="154"/>
      <c r="C280" s="141"/>
      <c r="D280" s="238" t="s">
        <v>72</v>
      </c>
      <c r="E280" s="268"/>
      <c r="F280" s="268"/>
      <c r="G280" s="269"/>
      <c r="H280" s="271"/>
      <c r="I280" s="247"/>
    </row>
    <row r="281" spans="2:9" ht="13.5" thickBot="1">
      <c r="B281" s="147"/>
      <c r="C281" s="232"/>
      <c r="D281" s="225" t="s">
        <v>66</v>
      </c>
      <c r="E281" s="282" t="s">
        <v>97</v>
      </c>
      <c r="F281" s="282" t="s">
        <v>97</v>
      </c>
      <c r="G281" s="283" t="s">
        <v>97</v>
      </c>
      <c r="H281" s="350"/>
      <c r="I281" s="247"/>
    </row>
    <row r="282" spans="2:9" ht="25.5" customHeight="1">
      <c r="B282" s="150" t="s">
        <v>172</v>
      </c>
      <c r="C282" s="233" t="s">
        <v>65</v>
      </c>
      <c r="D282" s="170" t="s">
        <v>69</v>
      </c>
      <c r="E282" s="250"/>
      <c r="F282" s="250"/>
      <c r="G282" s="270"/>
      <c r="H282" s="179"/>
      <c r="I282" s="357"/>
    </row>
    <row r="283" spans="2:9" ht="13.5" thickBot="1">
      <c r="B283" s="157"/>
      <c r="C283" s="236" t="s">
        <v>164</v>
      </c>
      <c r="D283" s="172" t="s">
        <v>70</v>
      </c>
      <c r="E283" s="179"/>
      <c r="F283" s="179"/>
      <c r="G283" s="200"/>
      <c r="H283" s="179"/>
      <c r="I283" s="358"/>
    </row>
    <row r="284" spans="2:9" ht="13.5" thickBot="1">
      <c r="B284" s="157"/>
      <c r="C284" s="233"/>
      <c r="D284" s="171" t="s">
        <v>71</v>
      </c>
      <c r="E284" s="278" t="s">
        <v>97</v>
      </c>
      <c r="F284" s="278" t="s">
        <v>97</v>
      </c>
      <c r="G284" s="271" t="s">
        <v>97</v>
      </c>
      <c r="H284" s="179"/>
      <c r="I284" s="411"/>
    </row>
    <row r="285" spans="2:9" ht="13.5" customHeight="1" thickBot="1">
      <c r="B285" s="154"/>
      <c r="C285" s="141"/>
      <c r="D285" s="238" t="s">
        <v>72</v>
      </c>
      <c r="E285" s="268"/>
      <c r="F285" s="268"/>
      <c r="G285" s="269"/>
      <c r="H285" s="271"/>
      <c r="I285" s="247"/>
    </row>
    <row r="286" spans="2:9" ht="13.5" thickBot="1">
      <c r="B286" s="147"/>
      <c r="C286" s="232"/>
      <c r="D286" s="225" t="s">
        <v>66</v>
      </c>
      <c r="E286" s="282" t="s">
        <v>97</v>
      </c>
      <c r="F286" s="282" t="s">
        <v>97</v>
      </c>
      <c r="G286" s="283"/>
      <c r="H286" s="350"/>
      <c r="I286" s="247"/>
    </row>
    <row r="287" spans="2:9" ht="29.25" customHeight="1">
      <c r="B287" s="150" t="s">
        <v>173</v>
      </c>
      <c r="C287" s="233" t="s">
        <v>65</v>
      </c>
      <c r="D287" s="170" t="s">
        <v>69</v>
      </c>
      <c r="E287" s="250"/>
      <c r="F287" s="250"/>
      <c r="G287" s="270"/>
      <c r="H287" s="179"/>
      <c r="I287" s="357"/>
    </row>
    <row r="288" spans="2:9" ht="13.5" thickBot="1">
      <c r="B288" s="157"/>
      <c r="C288" s="236" t="s">
        <v>164</v>
      </c>
      <c r="D288" s="172" t="s">
        <v>70</v>
      </c>
      <c r="E288" s="179"/>
      <c r="F288" s="179"/>
      <c r="G288" s="200"/>
      <c r="H288" s="179"/>
      <c r="I288" s="358"/>
    </row>
    <row r="289" spans="2:9" ht="13.5" customHeight="1" thickBot="1">
      <c r="B289" s="157"/>
      <c r="C289" s="233" t="s">
        <v>84</v>
      </c>
      <c r="D289" s="171" t="s">
        <v>71</v>
      </c>
      <c r="E289" s="278"/>
      <c r="F289" s="278"/>
      <c r="G289" s="271"/>
      <c r="H289" s="179"/>
      <c r="I289" s="411"/>
    </row>
    <row r="290" spans="2:9" ht="13.5" customHeight="1" thickBot="1">
      <c r="B290" s="154"/>
      <c r="C290" s="141"/>
      <c r="D290" s="238" t="s">
        <v>72</v>
      </c>
      <c r="E290" s="268"/>
      <c r="F290" s="268"/>
      <c r="G290" s="269"/>
      <c r="H290" s="271"/>
      <c r="I290" s="247"/>
    </row>
    <row r="291" spans="2:9" ht="13.5" thickBot="1">
      <c r="B291" s="147"/>
      <c r="C291" s="232"/>
      <c r="D291" s="225" t="s">
        <v>66</v>
      </c>
      <c r="E291" s="281">
        <f>E293+E294</f>
        <v>18000</v>
      </c>
      <c r="F291" s="281">
        <f>F293+F294</f>
        <v>18000</v>
      </c>
      <c r="G291" s="281">
        <f>G293+G294</f>
        <v>38100</v>
      </c>
      <c r="H291" s="281">
        <f>H293+H294</f>
        <v>13000</v>
      </c>
      <c r="I291" s="247"/>
    </row>
    <row r="292" spans="2:9" ht="38.25" customHeight="1">
      <c r="B292" s="150" t="s">
        <v>174</v>
      </c>
      <c r="C292" s="233" t="s">
        <v>65</v>
      </c>
      <c r="D292" s="170" t="s">
        <v>69</v>
      </c>
      <c r="E292" s="250"/>
      <c r="F292" s="250"/>
      <c r="G292" s="270"/>
      <c r="H292" s="270"/>
      <c r="I292" s="232"/>
    </row>
    <row r="293" spans="2:9" ht="13.5" customHeight="1" thickBot="1">
      <c r="B293" s="157"/>
      <c r="C293" s="236" t="s">
        <v>84</v>
      </c>
      <c r="D293" s="172" t="s">
        <v>70</v>
      </c>
      <c r="E293" s="179"/>
      <c r="F293" s="179"/>
      <c r="G293" s="179"/>
      <c r="H293" s="179"/>
      <c r="I293" s="358"/>
    </row>
    <row r="294" spans="2:9" ht="13.5" thickBot="1">
      <c r="B294" s="157"/>
      <c r="C294" s="140"/>
      <c r="D294" s="171" t="s">
        <v>71</v>
      </c>
      <c r="E294" s="278">
        <v>18000</v>
      </c>
      <c r="F294" s="278">
        <v>18000</v>
      </c>
      <c r="G294" s="271">
        <v>38100</v>
      </c>
      <c r="H294" s="271">
        <v>13000</v>
      </c>
      <c r="I294" s="247"/>
    </row>
    <row r="295" spans="2:9" ht="13.5" customHeight="1" thickBot="1">
      <c r="B295" s="154"/>
      <c r="C295" s="141"/>
      <c r="D295" s="238" t="s">
        <v>72</v>
      </c>
      <c r="E295" s="268"/>
      <c r="F295" s="268"/>
      <c r="G295" s="269"/>
      <c r="H295" s="270"/>
      <c r="I295" s="247"/>
    </row>
    <row r="296" spans="2:9" ht="13.5" thickBot="1">
      <c r="B296" s="466" t="s">
        <v>175</v>
      </c>
      <c r="C296" s="232"/>
      <c r="D296" s="175" t="s">
        <v>66</v>
      </c>
      <c r="E296" s="299">
        <f>E298+E299</f>
        <v>160000</v>
      </c>
      <c r="F296" s="299">
        <f>F298+F299</f>
        <v>160000</v>
      </c>
      <c r="G296" s="365">
        <f>G298+G299</f>
        <v>175300</v>
      </c>
      <c r="H296" s="182">
        <f>H298+H299</f>
        <v>124660</v>
      </c>
      <c r="I296" s="411"/>
    </row>
    <row r="297" spans="2:9" ht="12.75" customHeight="1">
      <c r="B297" s="468"/>
      <c r="C297" s="236"/>
      <c r="D297" s="172" t="s">
        <v>69</v>
      </c>
      <c r="E297" s="179"/>
      <c r="F297" s="179"/>
      <c r="G297" s="200"/>
      <c r="H297" s="179"/>
      <c r="I297" s="357"/>
    </row>
    <row r="298" spans="2:9" ht="12.75" customHeight="1">
      <c r="B298" s="468"/>
      <c r="C298" s="236"/>
      <c r="D298" s="172" t="s">
        <v>70</v>
      </c>
      <c r="E298" s="179"/>
      <c r="F298" s="179"/>
      <c r="G298" s="200"/>
      <c r="H298" s="179"/>
      <c r="I298" s="356"/>
    </row>
    <row r="299" spans="2:9" ht="13.5" thickBot="1">
      <c r="B299" s="468"/>
      <c r="C299" s="233"/>
      <c r="D299" s="171" t="s">
        <v>71</v>
      </c>
      <c r="E299" s="251">
        <f>E279+E266+E260+E247+E243+E234+E294</f>
        <v>160000</v>
      </c>
      <c r="F299" s="251">
        <f>F279+F266+F260+F247+F243+F234+F294</f>
        <v>160000</v>
      </c>
      <c r="G299" s="251">
        <f>G279+G266+G260+G247+G243+G234+G294</f>
        <v>175300</v>
      </c>
      <c r="H299" s="251">
        <f>H279+H266+H260+H247+H243+H234+H294</f>
        <v>124660</v>
      </c>
      <c r="I299" s="234"/>
    </row>
    <row r="300" spans="2:9" ht="13.5" thickBot="1">
      <c r="B300" s="467"/>
      <c r="C300" s="234"/>
      <c r="D300" s="238" t="s">
        <v>72</v>
      </c>
      <c r="E300" s="268"/>
      <c r="F300" s="268"/>
      <c r="G300" s="269"/>
      <c r="H300" s="269"/>
      <c r="I300" s="247"/>
    </row>
    <row r="301" spans="2:9" ht="24" customHeight="1" thickBot="1">
      <c r="B301" s="479" t="s">
        <v>176</v>
      </c>
      <c r="C301" s="480"/>
      <c r="D301" s="480"/>
      <c r="E301" s="480"/>
      <c r="F301" s="480"/>
      <c r="G301" s="480"/>
      <c r="H301" s="481"/>
      <c r="I301" s="482"/>
    </row>
    <row r="302" spans="2:9" ht="13.5" thickBot="1">
      <c r="B302" s="147"/>
      <c r="C302" s="232"/>
      <c r="D302" s="225" t="s">
        <v>66</v>
      </c>
      <c r="E302" s="268" t="s">
        <v>97</v>
      </c>
      <c r="F302" s="268" t="s">
        <v>97</v>
      </c>
      <c r="G302" s="269" t="s">
        <v>97</v>
      </c>
      <c r="H302" s="179"/>
      <c r="I302" s="242"/>
    </row>
    <row r="303" spans="2:9" ht="25.5" customHeight="1">
      <c r="B303" s="150" t="s">
        <v>177</v>
      </c>
      <c r="C303" s="233" t="s">
        <v>65</v>
      </c>
      <c r="D303" s="170" t="s">
        <v>69</v>
      </c>
      <c r="E303" s="462"/>
      <c r="F303" s="462"/>
      <c r="G303" s="270"/>
      <c r="H303" s="179"/>
      <c r="I303" s="240"/>
    </row>
    <row r="304" spans="2:9" ht="13.5" thickBot="1">
      <c r="B304" s="157"/>
      <c r="C304" s="140"/>
      <c r="D304" s="171" t="s">
        <v>70</v>
      </c>
      <c r="E304" s="463"/>
      <c r="F304" s="463"/>
      <c r="G304" s="271"/>
      <c r="H304" s="179"/>
      <c r="I304" s="241"/>
    </row>
    <row r="305" spans="2:9" ht="13.5" thickBot="1">
      <c r="B305" s="157"/>
      <c r="C305" s="140"/>
      <c r="D305" s="238" t="s">
        <v>71</v>
      </c>
      <c r="E305" s="268"/>
      <c r="F305" s="268"/>
      <c r="G305" s="269" t="s">
        <v>97</v>
      </c>
      <c r="H305" s="179"/>
      <c r="I305" s="242"/>
    </row>
    <row r="306" spans="2:9" ht="13.5" customHeight="1" thickBot="1">
      <c r="B306" s="154"/>
      <c r="C306" s="141"/>
      <c r="D306" s="238" t="s">
        <v>72</v>
      </c>
      <c r="E306" s="268"/>
      <c r="F306" s="268"/>
      <c r="G306" s="269"/>
      <c r="H306" s="179"/>
      <c r="I306" s="242"/>
    </row>
    <row r="307" spans="2:9" ht="13.5" thickBot="1">
      <c r="B307" s="147"/>
      <c r="C307" s="232"/>
      <c r="D307" s="225" t="s">
        <v>66</v>
      </c>
      <c r="E307" s="268"/>
      <c r="F307" s="268"/>
      <c r="G307" s="269"/>
      <c r="H307" s="179"/>
      <c r="I307" s="242"/>
    </row>
    <row r="308" spans="2:9" ht="25.5" customHeight="1">
      <c r="B308" s="150" t="s">
        <v>178</v>
      </c>
      <c r="C308" s="233" t="s">
        <v>65</v>
      </c>
      <c r="D308" s="170" t="s">
        <v>69</v>
      </c>
      <c r="E308" s="250"/>
      <c r="F308" s="250"/>
      <c r="G308" s="270"/>
      <c r="H308" s="179"/>
      <c r="I308" s="240"/>
    </row>
    <row r="309" spans="2:9" ht="13.5" thickBot="1">
      <c r="B309" s="150"/>
      <c r="C309" s="157"/>
      <c r="D309" s="172" t="s">
        <v>70</v>
      </c>
      <c r="E309" s="179"/>
      <c r="F309" s="179"/>
      <c r="G309" s="200"/>
      <c r="H309" s="179"/>
      <c r="I309" s="241"/>
    </row>
    <row r="310" spans="2:9" ht="13.5" thickBot="1">
      <c r="B310" s="157"/>
      <c r="C310" s="140"/>
      <c r="D310" s="171" t="s">
        <v>71</v>
      </c>
      <c r="E310" s="278"/>
      <c r="F310" s="278"/>
      <c r="G310" s="271"/>
      <c r="H310" s="179"/>
      <c r="I310" s="242"/>
    </row>
    <row r="311" spans="2:9" ht="13.5" customHeight="1" thickBot="1">
      <c r="B311" s="154"/>
      <c r="C311" s="141"/>
      <c r="D311" s="238" t="s">
        <v>72</v>
      </c>
      <c r="E311" s="268"/>
      <c r="F311" s="268"/>
      <c r="G311" s="253"/>
      <c r="H311" s="306"/>
      <c r="I311" s="242"/>
    </row>
    <row r="312" spans="2:9" ht="13.5" thickBot="1">
      <c r="B312" s="147"/>
      <c r="C312" s="232"/>
      <c r="D312" s="225" t="s">
        <v>66</v>
      </c>
      <c r="E312" s="268">
        <f>E314+E315</f>
        <v>27168</v>
      </c>
      <c r="F312" s="268">
        <f>F314+F315</f>
        <v>27168</v>
      </c>
      <c r="G312" s="268">
        <f>G314+G315</f>
        <v>30000</v>
      </c>
      <c r="H312" s="362">
        <f>H314+H315</f>
        <v>29000</v>
      </c>
      <c r="I312" s="242"/>
    </row>
    <row r="313" spans="2:9" ht="25.5" customHeight="1">
      <c r="B313" s="150" t="s">
        <v>179</v>
      </c>
      <c r="C313" s="233" t="s">
        <v>65</v>
      </c>
      <c r="D313" s="170" t="s">
        <v>69</v>
      </c>
      <c r="E313" s="250"/>
      <c r="F313" s="250"/>
      <c r="G313" s="270"/>
      <c r="H313" s="179"/>
      <c r="I313" s="240"/>
    </row>
    <row r="314" spans="2:9" ht="13.5" thickBot="1">
      <c r="B314" s="150" t="s">
        <v>180</v>
      </c>
      <c r="C314" s="157"/>
      <c r="D314" s="172" t="s">
        <v>70</v>
      </c>
      <c r="E314" s="179"/>
      <c r="F314" s="179"/>
      <c r="G314" s="200"/>
      <c r="H314" s="179"/>
      <c r="I314" s="241"/>
    </row>
    <row r="315" spans="2:9" ht="13.5" thickBot="1">
      <c r="B315" s="157"/>
      <c r="C315" s="140"/>
      <c r="D315" s="171" t="s">
        <v>71</v>
      </c>
      <c r="E315" s="278">
        <v>27168</v>
      </c>
      <c r="F315" s="278">
        <v>27168</v>
      </c>
      <c r="G315" s="271">
        <v>30000</v>
      </c>
      <c r="H315" s="179">
        <v>29000</v>
      </c>
      <c r="I315" s="242"/>
    </row>
    <row r="316" spans="2:9" ht="13.5" customHeight="1" thickBot="1">
      <c r="B316" s="154"/>
      <c r="C316" s="141"/>
      <c r="D316" s="238" t="s">
        <v>72</v>
      </c>
      <c r="E316" s="268"/>
      <c r="F316" s="268"/>
      <c r="G316" s="269"/>
      <c r="H316" s="179"/>
      <c r="I316" s="242"/>
    </row>
    <row r="317" spans="2:9" ht="13.5" thickBot="1">
      <c r="B317" s="147"/>
      <c r="C317" s="232"/>
      <c r="D317" s="225" t="s">
        <v>66</v>
      </c>
      <c r="E317" s="281">
        <f>E319+E320+E321</f>
        <v>2832</v>
      </c>
      <c r="F317" s="281">
        <f>F319+F320+F321</f>
        <v>2832</v>
      </c>
      <c r="G317" s="283"/>
      <c r="H317" s="392"/>
      <c r="I317" s="242"/>
    </row>
    <row r="318" spans="2:9" ht="25.5" customHeight="1">
      <c r="B318" s="150" t="s">
        <v>181</v>
      </c>
      <c r="C318" s="233" t="s">
        <v>65</v>
      </c>
      <c r="D318" s="170" t="s">
        <v>69</v>
      </c>
      <c r="E318" s="250"/>
      <c r="F318" s="250"/>
      <c r="G318" s="270"/>
      <c r="H318" s="179"/>
      <c r="I318" s="240"/>
    </row>
    <row r="319" spans="2:9" ht="13.5" thickBot="1">
      <c r="B319" s="150" t="s">
        <v>182</v>
      </c>
      <c r="C319" s="157"/>
      <c r="D319" s="172" t="s">
        <v>70</v>
      </c>
      <c r="E319" s="179"/>
      <c r="F319" s="179"/>
      <c r="G319" s="200"/>
      <c r="H319" s="179"/>
      <c r="I319" s="241"/>
    </row>
    <row r="320" spans="2:9" ht="13.5" thickBot="1">
      <c r="B320" s="150"/>
      <c r="C320" s="140"/>
      <c r="D320" s="171" t="s">
        <v>71</v>
      </c>
      <c r="E320" s="278">
        <v>2832</v>
      </c>
      <c r="F320" s="278">
        <v>2832</v>
      </c>
      <c r="G320" s="271"/>
      <c r="H320" s="179"/>
      <c r="I320" s="242"/>
    </row>
    <row r="321" spans="2:9" ht="13.5" customHeight="1" thickBot="1">
      <c r="B321" s="154"/>
      <c r="C321" s="141"/>
      <c r="D321" s="238" t="s">
        <v>72</v>
      </c>
      <c r="E321" s="268"/>
      <c r="F321" s="268"/>
      <c r="G321" s="253"/>
      <c r="H321" s="306"/>
      <c r="I321" s="242"/>
    </row>
    <row r="322" spans="2:9" ht="13.5" thickBot="1">
      <c r="B322" s="147"/>
      <c r="C322" s="232"/>
      <c r="D322" s="225" t="s">
        <v>66</v>
      </c>
      <c r="E322" s="268"/>
      <c r="F322" s="268"/>
      <c r="G322" s="253"/>
      <c r="H322" s="370"/>
      <c r="I322" s="242"/>
    </row>
    <row r="323" spans="2:9" ht="25.5" customHeight="1">
      <c r="B323" s="150" t="s">
        <v>183</v>
      </c>
      <c r="C323" s="233" t="s">
        <v>65</v>
      </c>
      <c r="D323" s="170" t="s">
        <v>69</v>
      </c>
      <c r="E323" s="250"/>
      <c r="F323" s="250"/>
      <c r="G323" s="270"/>
      <c r="H323" s="179"/>
      <c r="I323" s="240"/>
    </row>
    <row r="324" spans="2:9" ht="13.5" thickBot="1">
      <c r="B324" s="157"/>
      <c r="C324" s="157"/>
      <c r="D324" s="172" t="s">
        <v>70</v>
      </c>
      <c r="E324" s="179"/>
      <c r="F324" s="179"/>
      <c r="G324" s="200"/>
      <c r="H324" s="179"/>
      <c r="I324" s="241"/>
    </row>
    <row r="325" spans="2:9" ht="13.5" thickBot="1">
      <c r="B325" s="157"/>
      <c r="C325" s="140"/>
      <c r="D325" s="171" t="s">
        <v>71</v>
      </c>
      <c r="E325" s="278"/>
      <c r="F325" s="278"/>
      <c r="G325" s="271"/>
      <c r="H325" s="179"/>
      <c r="I325" s="242"/>
    </row>
    <row r="326" spans="2:9" ht="13.5" customHeight="1" thickBot="1">
      <c r="B326" s="154"/>
      <c r="C326" s="141"/>
      <c r="D326" s="238" t="s">
        <v>72</v>
      </c>
      <c r="E326" s="268"/>
      <c r="F326" s="268"/>
      <c r="G326" s="269"/>
      <c r="H326" s="179"/>
      <c r="I326" s="242"/>
    </row>
    <row r="327" spans="2:9" ht="13.5" thickBot="1">
      <c r="B327" s="147"/>
      <c r="C327" s="232"/>
      <c r="D327" s="225" t="s">
        <v>66</v>
      </c>
      <c r="E327" s="281">
        <f>E329+E330+E331</f>
        <v>100000</v>
      </c>
      <c r="F327" s="281">
        <f>F329+F330+F331</f>
        <v>100000</v>
      </c>
      <c r="G327" s="333">
        <f>G329+G330+G331</f>
        <v>60100</v>
      </c>
      <c r="H327" s="182">
        <f>H329+H330+H331</f>
        <v>32500</v>
      </c>
      <c r="I327" s="242"/>
    </row>
    <row r="328" spans="2:9" ht="25.5" customHeight="1">
      <c r="B328" s="150" t="s">
        <v>184</v>
      </c>
      <c r="C328" s="233" t="s">
        <v>65</v>
      </c>
      <c r="D328" s="170" t="s">
        <v>69</v>
      </c>
      <c r="E328" s="250"/>
      <c r="F328" s="250"/>
      <c r="G328" s="270"/>
      <c r="H328" s="179"/>
      <c r="I328" s="240"/>
    </row>
    <row r="329" spans="2:9" ht="13.5" thickBot="1">
      <c r="B329" s="157"/>
      <c r="C329" s="157"/>
      <c r="D329" s="172" t="s">
        <v>70</v>
      </c>
      <c r="E329" s="179"/>
      <c r="F329" s="179"/>
      <c r="G329" s="200"/>
      <c r="H329" s="179"/>
      <c r="I329" s="241"/>
    </row>
    <row r="330" spans="2:9" ht="13.5" thickBot="1">
      <c r="B330" s="157"/>
      <c r="C330" s="140"/>
      <c r="D330" s="171" t="s">
        <v>71</v>
      </c>
      <c r="E330" s="278">
        <v>100000</v>
      </c>
      <c r="F330" s="278">
        <v>100000</v>
      </c>
      <c r="G330" s="271">
        <v>60100</v>
      </c>
      <c r="H330" s="179">
        <v>32500</v>
      </c>
      <c r="I330" s="242"/>
    </row>
    <row r="331" spans="2:9" ht="13.5" customHeight="1" thickBot="1">
      <c r="B331" s="154"/>
      <c r="C331" s="141"/>
      <c r="D331" s="238" t="s">
        <v>72</v>
      </c>
      <c r="E331" s="268"/>
      <c r="F331" s="268"/>
      <c r="G331" s="253"/>
      <c r="H331" s="306"/>
      <c r="I331" s="242"/>
    </row>
    <row r="332" spans="2:9" ht="13.5" thickBot="1">
      <c r="B332" s="147"/>
      <c r="C332" s="232"/>
      <c r="D332" s="225" t="s">
        <v>66</v>
      </c>
      <c r="E332" s="268"/>
      <c r="F332" s="268"/>
      <c r="G332" s="253"/>
      <c r="H332" s="370"/>
      <c r="I332" s="242"/>
    </row>
    <row r="333" spans="2:9" ht="76.5" customHeight="1">
      <c r="B333" s="150" t="s">
        <v>185</v>
      </c>
      <c r="C333" s="233" t="s">
        <v>65</v>
      </c>
      <c r="D333" s="170" t="s">
        <v>69</v>
      </c>
      <c r="E333" s="250"/>
      <c r="F333" s="250"/>
      <c r="G333" s="270"/>
      <c r="H333" s="179"/>
      <c r="I333" s="240"/>
    </row>
    <row r="334" spans="2:9" ht="13.5" thickBot="1">
      <c r="B334" s="150"/>
      <c r="C334" s="157"/>
      <c r="D334" s="172" t="s">
        <v>70</v>
      </c>
      <c r="E334" s="179"/>
      <c r="F334" s="179"/>
      <c r="G334" s="200"/>
      <c r="H334" s="179"/>
      <c r="I334" s="241"/>
    </row>
    <row r="335" spans="2:9" ht="13.5" thickBot="1">
      <c r="B335" s="157"/>
      <c r="C335" s="140"/>
      <c r="D335" s="171" t="s">
        <v>71</v>
      </c>
      <c r="E335" s="278"/>
      <c r="F335" s="278"/>
      <c r="G335" s="271"/>
      <c r="H335" s="179"/>
      <c r="I335" s="242"/>
    </row>
    <row r="336" spans="2:9" ht="13.5" customHeight="1" thickBot="1">
      <c r="B336" s="154"/>
      <c r="C336" s="141"/>
      <c r="D336" s="170" t="s">
        <v>72</v>
      </c>
      <c r="E336" s="268"/>
      <c r="F336" s="268"/>
      <c r="G336" s="269"/>
      <c r="H336" s="179"/>
      <c r="I336" s="242"/>
    </row>
    <row r="337" spans="2:9" ht="38.25" customHeight="1">
      <c r="B337" s="147" t="s">
        <v>186</v>
      </c>
      <c r="C337" s="235"/>
      <c r="D337" s="183"/>
      <c r="E337" s="362"/>
      <c r="F337" s="362"/>
      <c r="G337" s="270"/>
      <c r="H337" s="179"/>
      <c r="I337" s="240"/>
    </row>
    <row r="338" spans="2:9" ht="24" customHeight="1" thickBot="1">
      <c r="B338" s="151" t="s">
        <v>187</v>
      </c>
      <c r="C338" s="237" t="s">
        <v>65</v>
      </c>
      <c r="D338" s="183"/>
      <c r="E338" s="280"/>
      <c r="F338" s="280"/>
      <c r="G338" s="271"/>
      <c r="H338" s="179"/>
      <c r="I338" s="241"/>
    </row>
    <row r="339" spans="2:9" ht="12.75" customHeight="1" thickBot="1">
      <c r="B339" s="466" t="s">
        <v>188</v>
      </c>
      <c r="C339" s="232"/>
      <c r="D339" s="318" t="s">
        <v>66</v>
      </c>
      <c r="E339" s="256">
        <f>E341+E342+E343</f>
        <v>130000</v>
      </c>
      <c r="F339" s="256">
        <f>F341+F342+F343</f>
        <v>130000</v>
      </c>
      <c r="G339" s="283">
        <f>G341+G342+G343</f>
        <v>90100</v>
      </c>
      <c r="H339" s="392">
        <f>H341+H342+H343</f>
        <v>61500</v>
      </c>
      <c r="I339" s="240"/>
    </row>
    <row r="340" spans="2:9" ht="13.5" thickBot="1">
      <c r="B340" s="468"/>
      <c r="C340" s="233"/>
      <c r="D340" s="170" t="s">
        <v>69</v>
      </c>
      <c r="E340" s="251"/>
      <c r="F340" s="251"/>
      <c r="G340" s="271"/>
      <c r="H340" s="179"/>
      <c r="I340" s="241"/>
    </row>
    <row r="341" spans="2:9" ht="13.5" thickBot="1">
      <c r="B341" s="468"/>
      <c r="C341" s="236"/>
      <c r="D341" s="172" t="s">
        <v>70</v>
      </c>
      <c r="E341" s="278"/>
      <c r="F341" s="278"/>
      <c r="G341" s="271"/>
      <c r="H341" s="179"/>
      <c r="I341" s="241"/>
    </row>
    <row r="342" spans="2:9" ht="13.5" thickBot="1">
      <c r="B342" s="468"/>
      <c r="C342" s="233"/>
      <c r="D342" s="171" t="s">
        <v>71</v>
      </c>
      <c r="E342" s="264">
        <f>E335+E330+E325+E320+E315+E310+E305</f>
        <v>130000</v>
      </c>
      <c r="F342" s="264">
        <f>F335+F330+F325+F320+F315+F310+F305</f>
        <v>130000</v>
      </c>
      <c r="G342" s="359">
        <f>G335+G330+G325+G320+G315+G310+G305</f>
        <v>90100</v>
      </c>
      <c r="H342" s="180">
        <f>H335+H330+H325+H320+H315+H310+H305</f>
        <v>61500</v>
      </c>
      <c r="I342" s="242"/>
    </row>
    <row r="343" spans="2:9" ht="13.5" thickBot="1">
      <c r="B343" s="467"/>
      <c r="C343" s="234"/>
      <c r="D343" s="238" t="s">
        <v>72</v>
      </c>
      <c r="E343" s="268"/>
      <c r="F343" s="268"/>
      <c r="G343" s="269"/>
      <c r="H343" s="179"/>
      <c r="I343" s="242"/>
    </row>
    <row r="344" spans="2:9" ht="12.75">
      <c r="B344" s="525" t="s">
        <v>189</v>
      </c>
      <c r="C344" s="481"/>
      <c r="D344" s="481"/>
      <c r="E344" s="481"/>
      <c r="F344" s="481"/>
      <c r="G344" s="481"/>
      <c r="H344" s="526"/>
      <c r="I344" s="527"/>
    </row>
    <row r="345" spans="2:9" ht="13.5" thickBot="1">
      <c r="B345" s="528"/>
      <c r="C345" s="529"/>
      <c r="D345" s="529"/>
      <c r="E345" s="529"/>
      <c r="F345" s="529"/>
      <c r="G345" s="529"/>
      <c r="H345" s="526"/>
      <c r="I345" s="530"/>
    </row>
    <row r="346" spans="2:9" ht="21" customHeight="1" thickBot="1">
      <c r="B346" s="147"/>
      <c r="C346" s="232"/>
      <c r="D346" s="225" t="s">
        <v>66</v>
      </c>
      <c r="E346" s="282"/>
      <c r="F346" s="282"/>
      <c r="G346" s="283">
        <f>G349</f>
        <v>0</v>
      </c>
      <c r="H346" s="392">
        <f>H349</f>
        <v>0</v>
      </c>
      <c r="I346" s="242"/>
    </row>
    <row r="347" spans="2:9" ht="44.25" customHeight="1">
      <c r="B347" s="150" t="s">
        <v>271</v>
      </c>
      <c r="C347" s="233" t="s">
        <v>65</v>
      </c>
      <c r="D347" s="170" t="s">
        <v>69</v>
      </c>
      <c r="E347" s="250"/>
      <c r="F347" s="250"/>
      <c r="G347" s="270"/>
      <c r="H347" s="179"/>
      <c r="I347" s="240"/>
    </row>
    <row r="348" spans="2:9" ht="13.5" thickBot="1">
      <c r="B348" s="157"/>
      <c r="C348" s="157"/>
      <c r="D348" s="172" t="s">
        <v>70</v>
      </c>
      <c r="E348" s="179"/>
      <c r="F348" s="179"/>
      <c r="G348" s="200"/>
      <c r="H348" s="179"/>
      <c r="I348" s="241"/>
    </row>
    <row r="349" spans="2:9" ht="13.5" thickBot="1">
      <c r="B349" s="157"/>
      <c r="C349" s="140"/>
      <c r="D349" s="171" t="s">
        <v>71</v>
      </c>
      <c r="E349" s="278"/>
      <c r="F349" s="278"/>
      <c r="G349" s="271"/>
      <c r="H349" s="179"/>
      <c r="I349" s="242"/>
    </row>
    <row r="350" spans="2:9" ht="13.5" customHeight="1" thickBot="1">
      <c r="B350" s="154"/>
      <c r="C350" s="141"/>
      <c r="D350" s="238" t="s">
        <v>72</v>
      </c>
      <c r="E350" s="268"/>
      <c r="F350" s="268"/>
      <c r="G350" s="269"/>
      <c r="H350" s="179"/>
      <c r="I350" s="242"/>
    </row>
    <row r="351" spans="2:9" ht="13.5" thickBot="1">
      <c r="B351" s="147"/>
      <c r="C351" s="232"/>
      <c r="D351" s="225" t="s">
        <v>66</v>
      </c>
      <c r="E351" s="282">
        <f>E354</f>
        <v>0</v>
      </c>
      <c r="F351" s="282">
        <f>F354</f>
        <v>0</v>
      </c>
      <c r="G351" s="283"/>
      <c r="H351" s="392"/>
      <c r="I351" s="242"/>
    </row>
    <row r="352" spans="2:9" ht="25.5" customHeight="1">
      <c r="B352" s="150" t="s">
        <v>190</v>
      </c>
      <c r="C352" s="233" t="s">
        <v>65</v>
      </c>
      <c r="D352" s="170" t="s">
        <v>69</v>
      </c>
      <c r="E352" s="250"/>
      <c r="F352" s="250"/>
      <c r="G352" s="270"/>
      <c r="H352" s="179"/>
      <c r="I352" s="240"/>
    </row>
    <row r="353" spans="2:9" ht="13.5" thickBot="1">
      <c r="B353" s="157"/>
      <c r="C353" s="157"/>
      <c r="D353" s="172" t="s">
        <v>70</v>
      </c>
      <c r="E353" s="179"/>
      <c r="F353" s="179"/>
      <c r="G353" s="200"/>
      <c r="H353" s="179"/>
      <c r="I353" s="241"/>
    </row>
    <row r="354" spans="2:9" ht="13.5" thickBot="1">
      <c r="B354" s="157"/>
      <c r="C354" s="140"/>
      <c r="D354" s="171" t="s">
        <v>71</v>
      </c>
      <c r="E354" s="278"/>
      <c r="F354" s="278"/>
      <c r="G354" s="271"/>
      <c r="H354" s="179"/>
      <c r="I354" s="242"/>
    </row>
    <row r="355" spans="2:9" ht="13.5" customHeight="1" thickBot="1">
      <c r="B355" s="154"/>
      <c r="C355" s="141"/>
      <c r="D355" s="238" t="s">
        <v>72</v>
      </c>
      <c r="E355" s="268"/>
      <c r="F355" s="268"/>
      <c r="G355" s="269"/>
      <c r="H355" s="179"/>
      <c r="I355" s="242"/>
    </row>
    <row r="356" spans="2:9" ht="13.5" thickBot="1">
      <c r="B356" s="147"/>
      <c r="C356" s="232"/>
      <c r="D356" s="225" t="s">
        <v>66</v>
      </c>
      <c r="E356" s="282"/>
      <c r="F356" s="282"/>
      <c r="G356" s="283"/>
      <c r="H356" s="392"/>
      <c r="I356" s="242"/>
    </row>
    <row r="357" spans="2:9" ht="25.5" customHeight="1">
      <c r="B357" s="150" t="s">
        <v>191</v>
      </c>
      <c r="C357" s="233" t="s">
        <v>65</v>
      </c>
      <c r="D357" s="170" t="s">
        <v>69</v>
      </c>
      <c r="E357" s="250"/>
      <c r="F357" s="250"/>
      <c r="G357" s="270"/>
      <c r="H357" s="179"/>
      <c r="I357" s="240"/>
    </row>
    <row r="358" spans="2:9" ht="13.5" thickBot="1">
      <c r="B358" s="150"/>
      <c r="C358" s="157"/>
      <c r="D358" s="172" t="s">
        <v>70</v>
      </c>
      <c r="E358" s="179"/>
      <c r="F358" s="179"/>
      <c r="G358" s="200"/>
      <c r="H358" s="179"/>
      <c r="I358" s="241"/>
    </row>
    <row r="359" spans="2:9" ht="13.5" thickBot="1">
      <c r="B359" s="157"/>
      <c r="C359" s="140"/>
      <c r="D359" s="171" t="s">
        <v>71</v>
      </c>
      <c r="E359" s="278"/>
      <c r="F359" s="278"/>
      <c r="G359" s="271"/>
      <c r="H359" s="179"/>
      <c r="I359" s="242"/>
    </row>
    <row r="360" spans="2:9" ht="13.5" thickBot="1">
      <c r="B360" s="157"/>
      <c r="C360" s="140"/>
      <c r="D360" s="238" t="s">
        <v>72</v>
      </c>
      <c r="E360" s="268"/>
      <c r="F360" s="268"/>
      <c r="G360" s="269"/>
      <c r="H360" s="179"/>
      <c r="I360" s="242"/>
    </row>
    <row r="361" spans="2:9" ht="13.5" customHeight="1" thickBot="1">
      <c r="B361" s="154"/>
      <c r="C361" s="141"/>
      <c r="D361" s="156"/>
      <c r="E361" s="268"/>
      <c r="F361" s="268"/>
      <c r="G361" s="269"/>
      <c r="H361" s="179"/>
      <c r="I361" s="242"/>
    </row>
    <row r="362" spans="2:9" ht="24.75" customHeight="1">
      <c r="B362" s="466" t="s">
        <v>192</v>
      </c>
      <c r="C362" s="232" t="s">
        <v>65</v>
      </c>
      <c r="D362" s="266"/>
      <c r="E362" s="250"/>
      <c r="F362" s="250"/>
      <c r="G362" s="270"/>
      <c r="H362" s="179"/>
      <c r="I362" s="240"/>
    </row>
    <row r="363" spans="2:9" ht="13.5" thickBot="1">
      <c r="B363" s="467"/>
      <c r="C363" s="234"/>
      <c r="D363" s="267"/>
      <c r="E363" s="251"/>
      <c r="F363" s="251"/>
      <c r="G363" s="271"/>
      <c r="H363" s="179"/>
      <c r="I363" s="241"/>
    </row>
    <row r="364" spans="2:9" ht="25.5" customHeight="1" thickBot="1">
      <c r="B364" s="147"/>
      <c r="C364" s="232"/>
      <c r="D364" s="225" t="s">
        <v>66</v>
      </c>
      <c r="E364" s="282"/>
      <c r="F364" s="282"/>
      <c r="G364" s="283"/>
      <c r="H364" s="392"/>
      <c r="I364" s="242"/>
    </row>
    <row r="365" spans="2:9" ht="25.5" customHeight="1">
      <c r="B365" s="150" t="s">
        <v>193</v>
      </c>
      <c r="C365" s="233" t="s">
        <v>65</v>
      </c>
      <c r="D365" s="170" t="s">
        <v>69</v>
      </c>
      <c r="E365" s="250"/>
      <c r="F365" s="250"/>
      <c r="G365" s="270"/>
      <c r="H365" s="179"/>
      <c r="I365" s="240"/>
    </row>
    <row r="366" spans="2:9" ht="13.5" thickBot="1">
      <c r="B366" s="150"/>
      <c r="C366" s="157"/>
      <c r="D366" s="172" t="s">
        <v>70</v>
      </c>
      <c r="E366" s="179"/>
      <c r="F366" s="179"/>
      <c r="G366" s="200"/>
      <c r="H366" s="179"/>
      <c r="I366" s="241"/>
    </row>
    <row r="367" spans="2:9" ht="13.5" thickBot="1">
      <c r="B367" s="157"/>
      <c r="C367" s="140"/>
      <c r="D367" s="171" t="s">
        <v>71</v>
      </c>
      <c r="E367" s="278"/>
      <c r="F367" s="278"/>
      <c r="G367" s="271"/>
      <c r="H367" s="179"/>
      <c r="I367" s="242"/>
    </row>
    <row r="368" spans="2:9" ht="13.5" customHeight="1" thickBot="1">
      <c r="B368" s="154"/>
      <c r="C368" s="141"/>
      <c r="D368" s="238" t="s">
        <v>72</v>
      </c>
      <c r="E368" s="268"/>
      <c r="F368" s="268"/>
      <c r="G368" s="269"/>
      <c r="H368" s="179"/>
      <c r="I368" s="242"/>
    </row>
    <row r="369" spans="2:9" ht="23.25" customHeight="1" thickBot="1">
      <c r="B369" s="147"/>
      <c r="C369" s="232"/>
      <c r="D369" s="225" t="s">
        <v>66</v>
      </c>
      <c r="E369" s="282"/>
      <c r="F369" s="282"/>
      <c r="G369" s="283"/>
      <c r="H369" s="392"/>
      <c r="I369" s="242"/>
    </row>
    <row r="370" spans="2:9" ht="25.5" customHeight="1">
      <c r="B370" s="150" t="s">
        <v>194</v>
      </c>
      <c r="C370" s="233" t="s">
        <v>65</v>
      </c>
      <c r="D370" s="170" t="s">
        <v>69</v>
      </c>
      <c r="E370" s="250"/>
      <c r="F370" s="250"/>
      <c r="G370" s="270"/>
      <c r="H370" s="179"/>
      <c r="I370" s="240"/>
    </row>
    <row r="371" spans="2:9" ht="15.75" customHeight="1" thickBot="1">
      <c r="B371" s="150"/>
      <c r="C371" s="157"/>
      <c r="D371" s="172" t="s">
        <v>70</v>
      </c>
      <c r="E371" s="179"/>
      <c r="F371" s="179"/>
      <c r="G371" s="200"/>
      <c r="H371" s="179"/>
      <c r="I371" s="241"/>
    </row>
    <row r="372" spans="2:9" ht="16.5" customHeight="1" thickBot="1">
      <c r="B372" s="157"/>
      <c r="C372" s="140"/>
      <c r="D372" s="171" t="s">
        <v>71</v>
      </c>
      <c r="E372" s="278"/>
      <c r="F372" s="278"/>
      <c r="G372" s="271"/>
      <c r="H372" s="179"/>
      <c r="I372" s="242"/>
    </row>
    <row r="373" spans="2:9" ht="13.5" customHeight="1" thickBot="1">
      <c r="B373" s="154"/>
      <c r="C373" s="141"/>
      <c r="D373" s="238" t="s">
        <v>72</v>
      </c>
      <c r="E373" s="268"/>
      <c r="F373" s="268"/>
      <c r="G373" s="269"/>
      <c r="H373" s="179"/>
      <c r="I373" s="242"/>
    </row>
    <row r="374" spans="2:9" ht="13.5" thickBot="1">
      <c r="B374" s="147"/>
      <c r="C374" s="232"/>
      <c r="D374" s="225" t="s">
        <v>66</v>
      </c>
      <c r="E374" s="282"/>
      <c r="F374" s="282"/>
      <c r="G374" s="283"/>
      <c r="H374" s="392"/>
      <c r="I374" s="242"/>
    </row>
    <row r="375" spans="2:9" ht="12.75" customHeight="1">
      <c r="B375" s="150" t="s">
        <v>195</v>
      </c>
      <c r="C375" s="233" t="s">
        <v>65</v>
      </c>
      <c r="D375" s="170" t="s">
        <v>69</v>
      </c>
      <c r="E375" s="250"/>
      <c r="F375" s="250"/>
      <c r="G375" s="270"/>
      <c r="H375" s="179"/>
      <c r="I375" s="240"/>
    </row>
    <row r="376" spans="2:9" ht="13.5" thickBot="1">
      <c r="B376" s="157"/>
      <c r="C376" s="157"/>
      <c r="D376" s="172" t="s">
        <v>70</v>
      </c>
      <c r="E376" s="179"/>
      <c r="F376" s="179"/>
      <c r="G376" s="200"/>
      <c r="H376" s="179"/>
      <c r="I376" s="241"/>
    </row>
    <row r="377" spans="2:9" ht="13.5" thickBot="1">
      <c r="B377" s="157"/>
      <c r="C377" s="140"/>
      <c r="D377" s="171" t="s">
        <v>71</v>
      </c>
      <c r="E377" s="278"/>
      <c r="F377" s="278"/>
      <c r="G377" s="271"/>
      <c r="H377" s="179"/>
      <c r="I377" s="242"/>
    </row>
    <row r="378" spans="2:9" ht="13.5" customHeight="1" thickBot="1">
      <c r="B378" s="154"/>
      <c r="C378" s="141"/>
      <c r="D378" s="238" t="s">
        <v>72</v>
      </c>
      <c r="E378" s="268"/>
      <c r="F378" s="268"/>
      <c r="G378" s="253"/>
      <c r="H378" s="306"/>
      <c r="I378" s="242"/>
    </row>
    <row r="379" spans="2:9" ht="13.5" thickBot="1">
      <c r="B379" s="147"/>
      <c r="C379" s="232"/>
      <c r="D379" s="225" t="s">
        <v>66</v>
      </c>
      <c r="E379" s="282"/>
      <c r="F379" s="282"/>
      <c r="G379" s="256"/>
      <c r="H379" s="381"/>
      <c r="I379" s="242"/>
    </row>
    <row r="380" spans="2:9" ht="25.5" customHeight="1">
      <c r="B380" s="150" t="s">
        <v>196</v>
      </c>
      <c r="C380" s="233" t="s">
        <v>65</v>
      </c>
      <c r="D380" s="170" t="s">
        <v>69</v>
      </c>
      <c r="E380" s="250"/>
      <c r="F380" s="250"/>
      <c r="G380" s="270"/>
      <c r="H380" s="179"/>
      <c r="I380" s="240"/>
    </row>
    <row r="381" spans="2:9" ht="13.5" thickBot="1">
      <c r="B381" s="150"/>
      <c r="C381" s="157"/>
      <c r="D381" s="172" t="s">
        <v>70</v>
      </c>
      <c r="E381" s="179"/>
      <c r="F381" s="179"/>
      <c r="G381" s="200"/>
      <c r="H381" s="179"/>
      <c r="I381" s="241"/>
    </row>
    <row r="382" spans="2:9" ht="13.5" thickBot="1">
      <c r="B382" s="157"/>
      <c r="C382" s="140"/>
      <c r="D382" s="171" t="s">
        <v>71</v>
      </c>
      <c r="E382" s="278"/>
      <c r="F382" s="278"/>
      <c r="G382" s="271"/>
      <c r="H382" s="179"/>
      <c r="I382" s="242"/>
    </row>
    <row r="383" spans="2:9" ht="13.5" customHeight="1" thickBot="1">
      <c r="B383" s="154"/>
      <c r="C383" s="141"/>
      <c r="D383" s="238" t="s">
        <v>72</v>
      </c>
      <c r="E383" s="268"/>
      <c r="F383" s="268"/>
      <c r="G383" s="269"/>
      <c r="H383" s="179"/>
      <c r="I383" s="242"/>
    </row>
    <row r="384" spans="2:9" ht="12.75" customHeight="1" thickBot="1">
      <c r="B384" s="466" t="s">
        <v>197</v>
      </c>
      <c r="C384" s="232" t="s">
        <v>198</v>
      </c>
      <c r="D384" s="225" t="s">
        <v>66</v>
      </c>
      <c r="E384" s="282"/>
      <c r="F384" s="282"/>
      <c r="G384" s="283"/>
      <c r="H384" s="392"/>
      <c r="I384" s="240"/>
    </row>
    <row r="385" spans="2:9" ht="12.75" customHeight="1">
      <c r="B385" s="468"/>
      <c r="C385" s="233"/>
      <c r="D385" s="170" t="s">
        <v>69</v>
      </c>
      <c r="E385" s="272"/>
      <c r="F385" s="272"/>
      <c r="G385" s="273"/>
      <c r="H385" s="179"/>
      <c r="I385" s="245"/>
    </row>
    <row r="386" spans="2:9" ht="12.75" customHeight="1">
      <c r="B386" s="468"/>
      <c r="C386" s="236"/>
      <c r="D386" s="172" t="s">
        <v>70</v>
      </c>
      <c r="E386" s="180"/>
      <c r="F386" s="180"/>
      <c r="G386" s="200"/>
      <c r="H386" s="179"/>
      <c r="I386" s="245"/>
    </row>
    <row r="387" spans="2:9" ht="12.75" customHeight="1" thickBot="1">
      <c r="B387" s="468"/>
      <c r="C387" s="233"/>
      <c r="D387" s="171" t="s">
        <v>71</v>
      </c>
      <c r="E387" s="278"/>
      <c r="F387" s="278"/>
      <c r="G387" s="271"/>
      <c r="H387" s="179"/>
      <c r="I387" s="245"/>
    </row>
    <row r="388" spans="2:9" ht="13.5" thickBot="1">
      <c r="B388" s="467"/>
      <c r="C388" s="234"/>
      <c r="D388" s="238" t="s">
        <v>72</v>
      </c>
      <c r="E388" s="276"/>
      <c r="F388" s="276"/>
      <c r="G388" s="276"/>
      <c r="H388" s="201"/>
      <c r="I388" s="178"/>
    </row>
    <row r="389" spans="2:9" ht="26.25" customHeight="1" thickBot="1">
      <c r="B389" s="147"/>
      <c r="C389" s="232"/>
      <c r="D389" s="225" t="s">
        <v>66</v>
      </c>
      <c r="E389" s="256">
        <f>E391+E392</f>
        <v>0</v>
      </c>
      <c r="F389" s="256">
        <f>F391+F392</f>
        <v>0</v>
      </c>
      <c r="G389" s="283"/>
      <c r="H389" s="392"/>
      <c r="I389" s="240"/>
    </row>
    <row r="390" spans="2:9" ht="51" customHeight="1" thickBot="1">
      <c r="B390" s="150" t="s">
        <v>199</v>
      </c>
      <c r="C390" s="233" t="s">
        <v>198</v>
      </c>
      <c r="D390" s="170" t="s">
        <v>69</v>
      </c>
      <c r="E390" s="251"/>
      <c r="F390" s="251"/>
      <c r="G390" s="271"/>
      <c r="H390" s="179"/>
      <c r="I390" s="241"/>
    </row>
    <row r="391" spans="2:9" ht="25.5" customHeight="1" thickBot="1">
      <c r="B391" s="150" t="s">
        <v>200</v>
      </c>
      <c r="C391" s="140"/>
      <c r="D391" s="238" t="s">
        <v>70</v>
      </c>
      <c r="E391" s="250"/>
      <c r="F391" s="250"/>
      <c r="G391" s="270"/>
      <c r="H391" s="179"/>
      <c r="I391" s="240"/>
    </row>
    <row r="392" spans="2:9" ht="25.5" customHeight="1" thickBot="1">
      <c r="B392" s="150" t="s">
        <v>201</v>
      </c>
      <c r="C392" s="140"/>
      <c r="D392" s="238" t="s">
        <v>71</v>
      </c>
      <c r="E392" s="253"/>
      <c r="F392" s="253"/>
      <c r="G392" s="269"/>
      <c r="H392" s="179"/>
      <c r="I392" s="241"/>
    </row>
    <row r="393" spans="2:9" ht="51" customHeight="1" thickBot="1">
      <c r="B393" s="150" t="s">
        <v>202</v>
      </c>
      <c r="C393" s="140"/>
      <c r="D393" s="238" t="s">
        <v>72</v>
      </c>
      <c r="E393" s="278"/>
      <c r="F393" s="278"/>
      <c r="G393" s="271"/>
      <c r="H393" s="179"/>
      <c r="I393" s="242"/>
    </row>
    <row r="394" spans="2:9" ht="0.75" customHeight="1" thickBot="1">
      <c r="B394" s="154"/>
      <c r="C394" s="141"/>
      <c r="D394" s="156"/>
      <c r="E394" s="268"/>
      <c r="F394" s="268"/>
      <c r="G394" s="253"/>
      <c r="H394" s="306"/>
      <c r="I394" s="242"/>
    </row>
    <row r="395" spans="2:9" ht="13.5" thickBot="1">
      <c r="B395" s="147"/>
      <c r="C395" s="232"/>
      <c r="D395" s="225" t="s">
        <v>66</v>
      </c>
      <c r="E395" s="282"/>
      <c r="F395" s="282"/>
      <c r="G395" s="256"/>
      <c r="H395" s="381"/>
      <c r="I395" s="242"/>
    </row>
    <row r="396" spans="2:9" ht="25.5" customHeight="1">
      <c r="B396" s="150" t="s">
        <v>203</v>
      </c>
      <c r="C396" s="233" t="s">
        <v>65</v>
      </c>
      <c r="D396" s="170" t="s">
        <v>69</v>
      </c>
      <c r="E396" s="250"/>
      <c r="F396" s="250"/>
      <c r="G396" s="270"/>
      <c r="H396" s="179"/>
      <c r="I396" s="240"/>
    </row>
    <row r="397" spans="2:9" ht="13.5" thickBot="1">
      <c r="B397" s="157"/>
      <c r="C397" s="157"/>
      <c r="D397" s="172" t="s">
        <v>70</v>
      </c>
      <c r="E397" s="179"/>
      <c r="F397" s="179"/>
      <c r="G397" s="200"/>
      <c r="H397" s="179"/>
      <c r="I397" s="241"/>
    </row>
    <row r="398" spans="2:9" ht="13.5" thickBot="1">
      <c r="B398" s="157"/>
      <c r="C398" s="140"/>
      <c r="D398" s="171" t="s">
        <v>71</v>
      </c>
      <c r="E398" s="278"/>
      <c r="F398" s="278"/>
      <c r="G398" s="271"/>
      <c r="H398" s="179"/>
      <c r="I398" s="242"/>
    </row>
    <row r="399" spans="2:9" ht="13.5" customHeight="1" thickBot="1">
      <c r="B399" s="154"/>
      <c r="C399" s="141"/>
      <c r="D399" s="170" t="s">
        <v>72</v>
      </c>
      <c r="E399" s="279"/>
      <c r="F399" s="279"/>
      <c r="G399" s="270"/>
      <c r="H399" s="179"/>
      <c r="I399" s="242"/>
    </row>
    <row r="400" spans="2:9" ht="38.25" customHeight="1">
      <c r="B400" s="466" t="s">
        <v>204</v>
      </c>
      <c r="C400" s="235" t="s">
        <v>65</v>
      </c>
      <c r="D400" s="183"/>
      <c r="E400" s="180"/>
      <c r="F400" s="180"/>
      <c r="G400" s="179"/>
      <c r="H400" s="179"/>
      <c r="I400" s="240"/>
    </row>
    <row r="401" spans="2:9" ht="12.75" customHeight="1">
      <c r="B401" s="468"/>
      <c r="C401" s="236"/>
      <c r="D401" s="183"/>
      <c r="E401" s="180"/>
      <c r="F401" s="180"/>
      <c r="G401" s="179"/>
      <c r="H401" s="179"/>
      <c r="I401" s="245"/>
    </row>
    <row r="402" spans="2:9" ht="12.75" customHeight="1">
      <c r="B402" s="468"/>
      <c r="C402" s="236"/>
      <c r="D402" s="183"/>
      <c r="E402" s="377"/>
      <c r="F402" s="377"/>
      <c r="G402" s="274"/>
      <c r="H402" s="201"/>
      <c r="I402" s="177"/>
    </row>
    <row r="403" spans="2:9" ht="0.75" customHeight="1" thickBot="1">
      <c r="B403" s="468"/>
      <c r="C403" s="236"/>
      <c r="D403" s="183"/>
      <c r="E403" s="377"/>
      <c r="F403" s="377"/>
      <c r="G403" s="274"/>
      <c r="H403" s="201"/>
      <c r="I403" s="177"/>
    </row>
    <row r="404" spans="2:9" ht="13.5" customHeight="1" hidden="1" thickBot="1">
      <c r="B404" s="468"/>
      <c r="C404" s="236"/>
      <c r="D404" s="183"/>
      <c r="E404" s="377"/>
      <c r="F404" s="377"/>
      <c r="G404" s="274"/>
      <c r="H404" s="201"/>
      <c r="I404" s="177"/>
    </row>
    <row r="405" spans="2:9" ht="38.25" customHeight="1" hidden="1" thickBot="1">
      <c r="B405" s="468"/>
      <c r="C405" s="236"/>
      <c r="D405" s="183"/>
      <c r="E405" s="377"/>
      <c r="F405" s="377"/>
      <c r="G405" s="274"/>
      <c r="H405" s="201"/>
      <c r="I405" s="177"/>
    </row>
    <row r="406" spans="2:9" ht="38.25" customHeight="1" hidden="1" thickBot="1">
      <c r="B406" s="468"/>
      <c r="C406" s="236"/>
      <c r="D406" s="183"/>
      <c r="E406" s="377"/>
      <c r="F406" s="377"/>
      <c r="G406" s="274"/>
      <c r="H406" s="201"/>
      <c r="I406" s="177"/>
    </row>
    <row r="407" spans="2:9" ht="38.25" customHeight="1" hidden="1" thickBot="1">
      <c r="B407" s="468"/>
      <c r="C407" s="236"/>
      <c r="D407" s="183"/>
      <c r="E407" s="377"/>
      <c r="F407" s="377"/>
      <c r="G407" s="274"/>
      <c r="H407" s="201"/>
      <c r="I407" s="177"/>
    </row>
    <row r="408" spans="2:9" ht="25.5" customHeight="1" hidden="1" thickBot="1">
      <c r="B408" s="467"/>
      <c r="C408" s="237"/>
      <c r="D408" s="183"/>
      <c r="E408" s="377"/>
      <c r="F408" s="377"/>
      <c r="G408" s="274"/>
      <c r="H408" s="201"/>
      <c r="I408" s="178"/>
    </row>
    <row r="409" spans="2:9" ht="37.5" customHeight="1">
      <c r="B409" s="466" t="s">
        <v>205</v>
      </c>
      <c r="C409" s="235" t="s">
        <v>65</v>
      </c>
      <c r="D409" s="183"/>
      <c r="E409" s="180"/>
      <c r="F409" s="180"/>
      <c r="G409" s="179"/>
      <c r="H409" s="179"/>
      <c r="I409" s="240"/>
    </row>
    <row r="410" spans="2:9" ht="13.5" customHeight="1" thickBot="1">
      <c r="B410" s="467"/>
      <c r="C410" s="237" t="s">
        <v>102</v>
      </c>
      <c r="D410" s="183"/>
      <c r="E410" s="280"/>
      <c r="F410" s="280"/>
      <c r="G410" s="251"/>
      <c r="H410" s="369"/>
      <c r="I410" s="241"/>
    </row>
    <row r="411" spans="2:9" ht="12.75" customHeight="1" thickBot="1">
      <c r="B411" s="466" t="s">
        <v>206</v>
      </c>
      <c r="C411" s="232" t="s">
        <v>65</v>
      </c>
      <c r="D411" s="318" t="s">
        <v>66</v>
      </c>
      <c r="E411" s="281">
        <f>E413+E414+E415</f>
        <v>4077553.26</v>
      </c>
      <c r="F411" s="281">
        <f>F413+F414+F415</f>
        <v>4077425.8</v>
      </c>
      <c r="G411" s="333">
        <f>G413+G414+G415</f>
        <v>4181600</v>
      </c>
      <c r="H411" s="182">
        <f>H413+H414+H415</f>
        <v>1309116</v>
      </c>
      <c r="I411" s="240"/>
    </row>
    <row r="412" spans="2:9" ht="12.75" customHeight="1">
      <c r="B412" s="468"/>
      <c r="C412" s="233" t="s">
        <v>102</v>
      </c>
      <c r="D412" s="170" t="s">
        <v>69</v>
      </c>
      <c r="E412" s="272"/>
      <c r="F412" s="272"/>
      <c r="G412" s="273"/>
      <c r="H412" s="179"/>
      <c r="I412" s="245"/>
    </row>
    <row r="413" spans="2:9" ht="15" customHeight="1">
      <c r="B413" s="468"/>
      <c r="C413" s="157"/>
      <c r="D413" s="172" t="s">
        <v>70</v>
      </c>
      <c r="E413" s="180">
        <v>1880000</v>
      </c>
      <c r="F413" s="180">
        <f>1880000-125-2.46</f>
        <v>1879872.54</v>
      </c>
      <c r="G413" s="200">
        <f>826600+1125000</f>
        <v>1951600</v>
      </c>
      <c r="H413" s="179">
        <v>1158048</v>
      </c>
      <c r="I413" s="245"/>
    </row>
    <row r="414" spans="2:9" ht="12.75" customHeight="1" thickBot="1">
      <c r="B414" s="468"/>
      <c r="C414" s="140"/>
      <c r="D414" s="171" t="s">
        <v>71</v>
      </c>
      <c r="E414" s="278">
        <v>50000</v>
      </c>
      <c r="F414" s="278">
        <v>50000</v>
      </c>
      <c r="G414" s="276">
        <v>30000</v>
      </c>
      <c r="H414" s="201">
        <v>0</v>
      </c>
      <c r="I414" s="177"/>
    </row>
    <row r="415" spans="2:9" ht="12.75" customHeight="1" thickBot="1">
      <c r="B415" s="468"/>
      <c r="C415" s="140"/>
      <c r="D415" s="238" t="s">
        <v>72</v>
      </c>
      <c r="E415" s="268">
        <v>2147553.26</v>
      </c>
      <c r="F415" s="268">
        <v>2147553.26</v>
      </c>
      <c r="G415" s="275">
        <v>2200000</v>
      </c>
      <c r="H415" s="201">
        <v>151068</v>
      </c>
      <c r="I415" s="177"/>
    </row>
    <row r="416" spans="2:9" ht="13.5" thickBot="1">
      <c r="B416" s="467"/>
      <c r="C416" s="141"/>
      <c r="D416" s="156"/>
      <c r="E416" s="278"/>
      <c r="F416" s="278"/>
      <c r="G416" s="276"/>
      <c r="H416" s="201"/>
      <c r="I416" s="178"/>
    </row>
    <row r="417" spans="2:9" ht="12.75" customHeight="1" thickBot="1">
      <c r="B417" s="466" t="s">
        <v>207</v>
      </c>
      <c r="C417" s="232" t="s">
        <v>65</v>
      </c>
      <c r="D417" s="225" t="s">
        <v>66</v>
      </c>
      <c r="E417" s="281">
        <f>E419+E420</f>
        <v>1378246.22</v>
      </c>
      <c r="F417" s="281">
        <f>F419+F420</f>
        <v>1378246.22</v>
      </c>
      <c r="G417" s="333">
        <f>G419+G420</f>
        <v>1227500</v>
      </c>
      <c r="H417" s="182">
        <f>H419+H420</f>
        <v>929852.51</v>
      </c>
      <c r="I417" s="240"/>
    </row>
    <row r="418" spans="2:9" ht="12.75" customHeight="1">
      <c r="B418" s="468"/>
      <c r="C418" s="233" t="s">
        <v>208</v>
      </c>
      <c r="D418" s="170" t="s">
        <v>69</v>
      </c>
      <c r="E418" s="272"/>
      <c r="F418" s="272"/>
      <c r="G418" s="273"/>
      <c r="H418" s="179"/>
      <c r="I418" s="245"/>
    </row>
    <row r="419" spans="2:9" ht="12.75" customHeight="1">
      <c r="B419" s="468"/>
      <c r="C419" s="157"/>
      <c r="D419" s="172" t="s">
        <v>70</v>
      </c>
      <c r="E419" s="201"/>
      <c r="F419" s="201"/>
      <c r="G419" s="342"/>
      <c r="H419" s="201"/>
      <c r="I419" s="177"/>
    </row>
    <row r="420" spans="2:9" ht="12.75" customHeight="1" thickBot="1">
      <c r="B420" s="468"/>
      <c r="C420" s="140"/>
      <c r="D420" s="171" t="s">
        <v>71</v>
      </c>
      <c r="E420" s="276">
        <v>1378246.22</v>
      </c>
      <c r="F420" s="276">
        <v>1378246.22</v>
      </c>
      <c r="G420" s="276">
        <v>1227500</v>
      </c>
      <c r="H420" s="201">
        <v>929852.51</v>
      </c>
      <c r="I420" s="177"/>
    </row>
    <row r="421" spans="2:9" ht="13.5" thickBot="1">
      <c r="B421" s="467"/>
      <c r="C421" s="141"/>
      <c r="D421" s="238" t="s">
        <v>72</v>
      </c>
      <c r="E421" s="276"/>
      <c r="F421" s="276"/>
      <c r="G421" s="276"/>
      <c r="H421" s="201"/>
      <c r="I421" s="178"/>
    </row>
    <row r="422" spans="2:9" ht="24.75" customHeight="1" thickBot="1">
      <c r="B422" s="466" t="s">
        <v>209</v>
      </c>
      <c r="C422" s="232" t="s">
        <v>65</v>
      </c>
      <c r="D422" s="225" t="s">
        <v>66</v>
      </c>
      <c r="E422" s="282"/>
      <c r="F422" s="282"/>
      <c r="G422" s="283"/>
      <c r="H422" s="392"/>
      <c r="I422" s="240"/>
    </row>
    <row r="423" spans="2:9" ht="12.75" customHeight="1">
      <c r="B423" s="468"/>
      <c r="C423" s="233"/>
      <c r="D423" s="170" t="s">
        <v>69</v>
      </c>
      <c r="E423" s="272"/>
      <c r="F423" s="272"/>
      <c r="G423" s="273"/>
      <c r="H423" s="179"/>
      <c r="I423" s="245"/>
    </row>
    <row r="424" spans="2:9" ht="12.75" customHeight="1">
      <c r="B424" s="468"/>
      <c r="C424" s="236"/>
      <c r="D424" s="172" t="s">
        <v>70</v>
      </c>
      <c r="E424" s="201"/>
      <c r="F424" s="201"/>
      <c r="G424" s="342"/>
      <c r="H424" s="201"/>
      <c r="I424" s="177"/>
    </row>
    <row r="425" spans="2:9" ht="12.75" customHeight="1" thickBot="1">
      <c r="B425" s="468"/>
      <c r="C425" s="233"/>
      <c r="D425" s="171" t="s">
        <v>71</v>
      </c>
      <c r="E425" s="276"/>
      <c r="F425" s="276"/>
      <c r="G425" s="276"/>
      <c r="H425" s="201"/>
      <c r="I425" s="177"/>
    </row>
    <row r="426" spans="2:9" ht="13.5" thickBot="1">
      <c r="B426" s="467"/>
      <c r="C426" s="234"/>
      <c r="D426" s="170" t="s">
        <v>72</v>
      </c>
      <c r="E426" s="274"/>
      <c r="F426" s="274"/>
      <c r="G426" s="274"/>
      <c r="H426" s="410"/>
      <c r="I426" s="178"/>
    </row>
    <row r="427" spans="2:9" ht="12.75" customHeight="1">
      <c r="B427" s="466" t="s">
        <v>211</v>
      </c>
      <c r="C427" s="235" t="s">
        <v>65</v>
      </c>
      <c r="D427" s="183"/>
      <c r="E427" s="180"/>
      <c r="F427" s="180"/>
      <c r="G427" s="179"/>
      <c r="H427" s="179"/>
      <c r="I427" s="240"/>
    </row>
    <row r="428" spans="2:9" ht="12.75" customHeight="1" thickBot="1">
      <c r="B428" s="468"/>
      <c r="C428" s="236" t="s">
        <v>102</v>
      </c>
      <c r="D428" s="318" t="s">
        <v>66</v>
      </c>
      <c r="E428" s="180"/>
      <c r="F428" s="180"/>
      <c r="G428" s="414">
        <f>G429</f>
        <v>20000</v>
      </c>
      <c r="H428" s="414">
        <f>H429</f>
        <v>20000</v>
      </c>
      <c r="I428" s="245"/>
    </row>
    <row r="429" spans="2:9" ht="12.75" customHeight="1" thickBot="1">
      <c r="B429" s="468"/>
      <c r="C429" s="157"/>
      <c r="D429" s="171" t="s">
        <v>71</v>
      </c>
      <c r="E429" s="201"/>
      <c r="F429" s="201"/>
      <c r="G429" s="201">
        <v>20000</v>
      </c>
      <c r="H429" s="201">
        <v>20000</v>
      </c>
      <c r="I429" s="177"/>
    </row>
    <row r="430" spans="2:9" ht="13.5" thickBot="1">
      <c r="B430" s="467"/>
      <c r="C430" s="154"/>
      <c r="D430" s="187"/>
      <c r="E430" s="201"/>
      <c r="F430" s="201"/>
      <c r="G430" s="201"/>
      <c r="H430" s="201"/>
      <c r="I430" s="178"/>
    </row>
    <row r="431" spans="2:9" ht="20.25" customHeight="1" thickBot="1">
      <c r="B431" s="489" t="s">
        <v>212</v>
      </c>
      <c r="C431" s="489" t="s">
        <v>65</v>
      </c>
      <c r="D431" s="318" t="s">
        <v>66</v>
      </c>
      <c r="E431" s="413"/>
      <c r="F431" s="413"/>
      <c r="G431" s="409"/>
      <c r="H431" s="412"/>
      <c r="I431" s="242"/>
    </row>
    <row r="432" spans="2:9" ht="19.5" customHeight="1">
      <c r="B432" s="490"/>
      <c r="C432" s="490"/>
      <c r="D432" s="170" t="s">
        <v>69</v>
      </c>
      <c r="E432" s="250"/>
      <c r="F432" s="250"/>
      <c r="G432" s="270"/>
      <c r="H432" s="179"/>
      <c r="I432" s="240"/>
    </row>
    <row r="433" spans="2:9" ht="13.5" thickBot="1">
      <c r="B433" s="490"/>
      <c r="C433" s="468"/>
      <c r="D433" s="172" t="s">
        <v>70</v>
      </c>
      <c r="E433" s="179"/>
      <c r="F433" s="179"/>
      <c r="G433" s="200"/>
      <c r="H433" s="179"/>
      <c r="I433" s="241"/>
    </row>
    <row r="434" spans="2:9" ht="13.5" thickBot="1">
      <c r="B434" s="490"/>
      <c r="C434" s="490"/>
      <c r="D434" s="171" t="s">
        <v>71</v>
      </c>
      <c r="E434" s="278"/>
      <c r="F434" s="278"/>
      <c r="G434" s="271"/>
      <c r="H434" s="179"/>
      <c r="I434" s="242"/>
    </row>
    <row r="435" spans="2:9" ht="13.5" customHeight="1" thickBot="1">
      <c r="B435" s="491"/>
      <c r="C435" s="491"/>
      <c r="D435" s="238" t="s">
        <v>72</v>
      </c>
      <c r="E435" s="268"/>
      <c r="F435" s="268"/>
      <c r="G435" s="253"/>
      <c r="H435" s="369"/>
      <c r="I435" s="242"/>
    </row>
    <row r="436" spans="2:9" ht="18.75" customHeight="1" thickBot="1">
      <c r="B436" s="489" t="s">
        <v>213</v>
      </c>
      <c r="C436" s="232"/>
      <c r="D436" s="225" t="s">
        <v>66</v>
      </c>
      <c r="E436" s="282"/>
      <c r="F436" s="282"/>
      <c r="G436" s="283"/>
      <c r="H436" s="392"/>
      <c r="I436" s="242"/>
    </row>
    <row r="437" spans="2:9" ht="27.75" customHeight="1">
      <c r="B437" s="490"/>
      <c r="C437" s="233" t="s">
        <v>65</v>
      </c>
      <c r="D437" s="170" t="s">
        <v>69</v>
      </c>
      <c r="E437" s="250"/>
      <c r="F437" s="250"/>
      <c r="G437" s="270"/>
      <c r="H437" s="179"/>
      <c r="I437" s="240"/>
    </row>
    <row r="438" spans="2:9" ht="12.75">
      <c r="B438" s="490"/>
      <c r="C438" s="157"/>
      <c r="D438" s="172" t="s">
        <v>70</v>
      </c>
      <c r="E438" s="179"/>
      <c r="F438" s="179"/>
      <c r="G438" s="200"/>
      <c r="H438" s="179"/>
      <c r="I438" s="307"/>
    </row>
    <row r="439" spans="2:9" ht="15" customHeight="1" thickBot="1">
      <c r="B439" s="490"/>
      <c r="C439" s="140"/>
      <c r="D439" s="171" t="s">
        <v>71</v>
      </c>
      <c r="E439" s="278"/>
      <c r="F439" s="278"/>
      <c r="G439" s="271"/>
      <c r="H439" s="179"/>
      <c r="I439" s="241"/>
    </row>
    <row r="440" spans="2:9" ht="12.75" customHeight="1" thickBot="1">
      <c r="B440" s="491"/>
      <c r="C440" s="141"/>
      <c r="D440" s="238" t="s">
        <v>72</v>
      </c>
      <c r="E440" s="268"/>
      <c r="F440" s="268"/>
      <c r="G440" s="269"/>
      <c r="H440" s="179"/>
      <c r="I440" s="242"/>
    </row>
    <row r="441" spans="2:9" ht="13.5" thickBot="1">
      <c r="B441" s="147"/>
      <c r="C441" s="232"/>
      <c r="D441" s="225" t="s">
        <v>66</v>
      </c>
      <c r="E441" s="282"/>
      <c r="F441" s="282"/>
      <c r="G441" s="283"/>
      <c r="H441" s="392"/>
      <c r="I441" s="242"/>
    </row>
    <row r="442" spans="2:9" ht="38.25" customHeight="1">
      <c r="B442" s="150" t="s">
        <v>214</v>
      </c>
      <c r="C442" s="233" t="s">
        <v>65</v>
      </c>
      <c r="D442" s="170" t="s">
        <v>69</v>
      </c>
      <c r="E442" s="250"/>
      <c r="F442" s="250"/>
      <c r="G442" s="270"/>
      <c r="H442" s="179"/>
      <c r="I442" s="240"/>
    </row>
    <row r="443" spans="2:9" ht="12.75">
      <c r="B443" s="157"/>
      <c r="C443" s="157"/>
      <c r="D443" s="172" t="s">
        <v>70</v>
      </c>
      <c r="E443" s="179"/>
      <c r="F443" s="179"/>
      <c r="G443" s="200"/>
      <c r="H443" s="179"/>
      <c r="I443" s="307"/>
    </row>
    <row r="444" spans="2:9" ht="13.5" thickBot="1">
      <c r="B444" s="157"/>
      <c r="C444" s="140"/>
      <c r="D444" s="171" t="s">
        <v>71</v>
      </c>
      <c r="E444" s="278"/>
      <c r="F444" s="278"/>
      <c r="G444" s="271"/>
      <c r="H444" s="179"/>
      <c r="I444" s="241"/>
    </row>
    <row r="445" spans="2:9" ht="13.5" customHeight="1" thickBot="1">
      <c r="B445" s="154"/>
      <c r="C445" s="141"/>
      <c r="D445" s="238" t="s">
        <v>72</v>
      </c>
      <c r="E445" s="268"/>
      <c r="F445" s="268"/>
      <c r="G445" s="269"/>
      <c r="H445" s="179"/>
      <c r="I445" s="242"/>
    </row>
    <row r="446" spans="2:9" ht="13.5" thickBot="1">
      <c r="B446" s="147"/>
      <c r="C446" s="232"/>
      <c r="D446" s="225" t="s">
        <v>66</v>
      </c>
      <c r="E446" s="282"/>
      <c r="F446" s="282"/>
      <c r="G446" s="256">
        <f>G448</f>
        <v>17226</v>
      </c>
      <c r="H446" s="412">
        <f>H448</f>
        <v>17226</v>
      </c>
      <c r="I446" s="242"/>
    </row>
    <row r="447" spans="2:9" ht="25.5" customHeight="1">
      <c r="B447" s="150" t="s">
        <v>272</v>
      </c>
      <c r="C447" s="233" t="s">
        <v>65</v>
      </c>
      <c r="D447" s="170" t="s">
        <v>69</v>
      </c>
      <c r="E447" s="250"/>
      <c r="F447" s="250"/>
      <c r="G447" s="270"/>
      <c r="H447" s="179"/>
      <c r="I447" s="240"/>
    </row>
    <row r="448" spans="2:9" ht="12.75">
      <c r="B448" s="157"/>
      <c r="C448" s="157"/>
      <c r="D448" s="172" t="s">
        <v>70</v>
      </c>
      <c r="E448" s="179"/>
      <c r="F448" s="179"/>
      <c r="G448" s="179">
        <v>17226</v>
      </c>
      <c r="H448" s="179">
        <v>17226</v>
      </c>
      <c r="I448" s="183"/>
    </row>
    <row r="449" spans="2:9" ht="12.75" customHeight="1" thickBot="1">
      <c r="B449" s="157"/>
      <c r="C449" s="140"/>
      <c r="D449" s="171" t="s">
        <v>71</v>
      </c>
      <c r="E449" s="251"/>
      <c r="F449" s="251"/>
      <c r="G449" s="271"/>
      <c r="H449" s="179"/>
      <c r="I449" s="245"/>
    </row>
    <row r="450" spans="2:9" ht="13.5" thickBot="1">
      <c r="B450" s="157"/>
      <c r="C450" s="140"/>
      <c r="D450" s="238" t="s">
        <v>72</v>
      </c>
      <c r="E450" s="251"/>
      <c r="F450" s="251"/>
      <c r="G450" s="271"/>
      <c r="H450" s="179"/>
      <c r="I450" s="241"/>
    </row>
    <row r="451" spans="2:9" ht="13.5" customHeight="1" thickBot="1">
      <c r="B451" s="154"/>
      <c r="C451" s="141"/>
      <c r="D451" s="156"/>
      <c r="E451" s="268"/>
      <c r="F451" s="268"/>
      <c r="G451" s="269"/>
      <c r="H451" s="179"/>
      <c r="I451" s="242"/>
    </row>
    <row r="452" spans="2:9" ht="12.75" customHeight="1" thickBot="1">
      <c r="B452" s="466" t="s">
        <v>215</v>
      </c>
      <c r="C452" s="232" t="s">
        <v>65</v>
      </c>
      <c r="D452" s="225" t="s">
        <v>66</v>
      </c>
      <c r="E452" s="281">
        <f>E453</f>
        <v>30000</v>
      </c>
      <c r="F452" s="281">
        <f>F453</f>
        <v>21490.48</v>
      </c>
      <c r="G452" s="333">
        <f>G453</f>
        <v>19600</v>
      </c>
      <c r="H452" s="182">
        <f>H453</f>
        <v>0</v>
      </c>
      <c r="I452" s="240"/>
    </row>
    <row r="453" spans="2:9" ht="29.25" customHeight="1" thickBot="1">
      <c r="B453" s="467"/>
      <c r="C453" s="234"/>
      <c r="D453" s="171" t="s">
        <v>71</v>
      </c>
      <c r="E453" s="278">
        <v>30000</v>
      </c>
      <c r="F453" s="278">
        <v>21490.48</v>
      </c>
      <c r="G453" s="271">
        <v>19600</v>
      </c>
      <c r="H453" s="179">
        <v>0</v>
      </c>
      <c r="I453" s="241"/>
    </row>
    <row r="454" spans="2:9" ht="16.5" customHeight="1">
      <c r="B454" s="147"/>
      <c r="C454" s="232"/>
      <c r="D454" s="175" t="s">
        <v>66</v>
      </c>
      <c r="E454" s="254"/>
      <c r="F454" s="254"/>
      <c r="G454" s="350"/>
      <c r="H454" s="392"/>
      <c r="I454" s="415" t="s">
        <v>247</v>
      </c>
    </row>
    <row r="455" spans="2:9" ht="15" customHeight="1">
      <c r="B455" s="150" t="s">
        <v>216</v>
      </c>
      <c r="C455" s="468" t="s">
        <v>65</v>
      </c>
      <c r="D455" s="172" t="s">
        <v>69</v>
      </c>
      <c r="E455" s="179"/>
      <c r="F455" s="179"/>
      <c r="G455" s="200"/>
      <c r="H455" s="179"/>
      <c r="I455" s="416" t="s">
        <v>248</v>
      </c>
    </row>
    <row r="456" spans="2:9" ht="25.5" customHeight="1" thickBot="1">
      <c r="B456" s="150" t="s">
        <v>217</v>
      </c>
      <c r="C456" s="490"/>
      <c r="D456" s="171" t="s">
        <v>70</v>
      </c>
      <c r="E456" s="258"/>
      <c r="F456" s="258"/>
      <c r="G456" s="273"/>
      <c r="H456" s="179"/>
      <c r="I456" s="397" t="s">
        <v>249</v>
      </c>
    </row>
    <row r="457" spans="2:9" ht="37.5" customHeight="1" thickBot="1">
      <c r="B457" s="150" t="s">
        <v>218</v>
      </c>
      <c r="C457" s="140"/>
      <c r="D457" s="238" t="s">
        <v>71</v>
      </c>
      <c r="E457" s="253"/>
      <c r="F457" s="253"/>
      <c r="G457" s="269"/>
      <c r="H457" s="179"/>
      <c r="I457" s="397" t="s">
        <v>250</v>
      </c>
    </row>
    <row r="458" spans="2:9" ht="21" customHeight="1" thickBot="1">
      <c r="B458" s="157"/>
      <c r="C458" s="140"/>
      <c r="D458" s="238" t="s">
        <v>72</v>
      </c>
      <c r="E458" s="251"/>
      <c r="F458" s="251"/>
      <c r="G458" s="271"/>
      <c r="H458" s="179"/>
      <c r="I458" s="420" t="s">
        <v>251</v>
      </c>
    </row>
    <row r="459" spans="2:9" ht="25.5" customHeight="1" hidden="1" thickBot="1">
      <c r="B459" s="157"/>
      <c r="C459" s="140"/>
      <c r="D459" s="167"/>
      <c r="E459" s="268" t="s">
        <v>97</v>
      </c>
      <c r="F459" s="268" t="s">
        <v>97</v>
      </c>
      <c r="G459" s="269" t="s">
        <v>210</v>
      </c>
      <c r="H459" s="179"/>
      <c r="I459" s="230" t="s">
        <v>252</v>
      </c>
    </row>
    <row r="460" spans="2:9" ht="13.5" customHeight="1" hidden="1" thickBot="1">
      <c r="B460" s="154"/>
      <c r="C460" s="141"/>
      <c r="D460" s="156"/>
      <c r="E460" s="268"/>
      <c r="F460" s="268"/>
      <c r="G460" s="269"/>
      <c r="H460" s="188"/>
      <c r="I460" s="242"/>
    </row>
    <row r="461" spans="2:9" ht="13.5" thickBot="1">
      <c r="B461" s="168"/>
      <c r="C461" s="232"/>
      <c r="D461" s="225" t="s">
        <v>66</v>
      </c>
      <c r="E461" s="281">
        <f>E463+E464+E465</f>
        <v>5485799.4799999995</v>
      </c>
      <c r="F461" s="281">
        <f>F463+F464+F465</f>
        <v>5477162.5</v>
      </c>
      <c r="G461" s="333">
        <f>G463+G464+G465</f>
        <v>5445926</v>
      </c>
      <c r="H461" s="255">
        <f>H463+H464+H465</f>
        <v>2256194.51</v>
      </c>
      <c r="I461" s="240"/>
    </row>
    <row r="462" spans="2:9" ht="13.5" thickBot="1">
      <c r="B462" s="150" t="s">
        <v>219</v>
      </c>
      <c r="C462" s="233"/>
      <c r="D462" s="170" t="s">
        <v>69</v>
      </c>
      <c r="E462" s="251"/>
      <c r="F462" s="251"/>
      <c r="G462" s="271"/>
      <c r="H462" s="203"/>
      <c r="I462" s="241"/>
    </row>
    <row r="463" spans="2:9" ht="12.75" customHeight="1" thickBot="1">
      <c r="B463" s="157"/>
      <c r="C463" s="233"/>
      <c r="D463" s="171" t="s">
        <v>70</v>
      </c>
      <c r="E463" s="224">
        <f>E456+E448+E443+E438+E433+E424+E419+E413+E396+E391+E386+E381+E376+E371+E366+E358+E353+E348</f>
        <v>1880000</v>
      </c>
      <c r="F463" s="224">
        <f>F456+F448+F443+F438+F433+F424+F419+F413+F396+F391+F386+F381+F376+F371+F366+F358+F353+F348</f>
        <v>1879872.54</v>
      </c>
      <c r="G463" s="279">
        <f>G456+G448+G443+G438+G433+G424+G419+G413+G396+G391+G386+G381+G376+G371+G366+G358+G353+G348</f>
        <v>1968826</v>
      </c>
      <c r="H463" s="180">
        <f>H456+H448+H443+H438+H433+H424+H419+H413+H396+H391+H386+H381+H376+H371+H366+H358+H353+H348</f>
        <v>1175274</v>
      </c>
      <c r="I463" s="240"/>
    </row>
    <row r="464" spans="2:9" ht="13.5" thickBot="1">
      <c r="B464" s="157"/>
      <c r="C464" s="233"/>
      <c r="D464" s="238" t="s">
        <v>71</v>
      </c>
      <c r="E464" s="252">
        <f>E457+E453+E449+E444+E439+E434+E425+E420+E414+E398+E392+E387+E382+E377+E372+E367+E359+E354+E349</f>
        <v>1458246.22</v>
      </c>
      <c r="F464" s="252">
        <f>F457+F453+F449+F444+F439+F434+F425+F420+F414+F398+F392+F387+F382+F377+F372+F367+F359+F354+F349</f>
        <v>1449736.7</v>
      </c>
      <c r="G464" s="268">
        <f>G457+G453+G449+G444+G439+G434+G425+G420+G414+G398+G392+G387+G382+G377+G372+G367+G359+G354+G349</f>
        <v>1277100</v>
      </c>
      <c r="H464" s="180">
        <f>H457+H453+H449+H444+H439+H434+H425+H420+H414+H398+H392+H387+H382+H377+H372+H367+H359+H354+H349</f>
        <v>929852.51</v>
      </c>
      <c r="I464" s="241"/>
    </row>
    <row r="465" spans="2:9" ht="13.5" thickBot="1">
      <c r="B465" s="154"/>
      <c r="C465" s="234"/>
      <c r="D465" s="238" t="s">
        <v>72</v>
      </c>
      <c r="E465" s="277">
        <f>E415</f>
        <v>2147553.26</v>
      </c>
      <c r="F465" s="277">
        <f>F415</f>
        <v>2147553.26</v>
      </c>
      <c r="G465" s="280">
        <f>G415</f>
        <v>2200000</v>
      </c>
      <c r="H465" s="185">
        <f>H415</f>
        <v>151068</v>
      </c>
      <c r="I465" s="242"/>
    </row>
    <row r="466" spans="2:9" ht="15" thickBot="1">
      <c r="B466" s="464" t="s">
        <v>220</v>
      </c>
      <c r="C466" s="232"/>
      <c r="D466" s="225" t="s">
        <v>254</v>
      </c>
      <c r="E466" s="300">
        <f>E468+E469+E470</f>
        <v>277340669.9</v>
      </c>
      <c r="F466" s="300">
        <f>F468+F469+F470</f>
        <v>276880777.07</v>
      </c>
      <c r="G466" s="382">
        <f>G468+G469+G470</f>
        <v>260409920</v>
      </c>
      <c r="H466" s="424">
        <f>H468+H469+H470</f>
        <v>160505379.1</v>
      </c>
      <c r="I466" s="193"/>
    </row>
    <row r="467" spans="2:9" ht="12.75" customHeight="1">
      <c r="B467" s="465"/>
      <c r="C467" s="233"/>
      <c r="D467" s="170" t="s">
        <v>69</v>
      </c>
      <c r="E467" s="254"/>
      <c r="F467" s="254"/>
      <c r="G467" s="350"/>
      <c r="H467" s="423"/>
      <c r="I467" s="243"/>
    </row>
    <row r="468" spans="2:9" ht="12.75">
      <c r="B468" s="465"/>
      <c r="C468" s="236"/>
      <c r="D468" s="172" t="s">
        <v>70</v>
      </c>
      <c r="E468" s="182">
        <f>E463+E341+E298+E228+E206+E128+E68</f>
        <v>187167718</v>
      </c>
      <c r="F468" s="182">
        <f>F463+F341+F298+F228+F206+F128+F68</f>
        <v>186716334.69</v>
      </c>
      <c r="G468" s="417">
        <f>G463+G341+G298+G228+G206+G128+G68</f>
        <v>181347520</v>
      </c>
      <c r="H468" s="182">
        <f>H463+H341+H298+H228+H206+H128+H68</f>
        <v>121283136</v>
      </c>
      <c r="I468" s="421"/>
    </row>
    <row r="469" spans="2:9" ht="13.5" thickBot="1">
      <c r="B469" s="465"/>
      <c r="C469" s="233"/>
      <c r="D469" s="171" t="s">
        <v>71</v>
      </c>
      <c r="E469" s="360">
        <f>E464+E342+E299+E229+E207+E124+E69</f>
        <v>89968742</v>
      </c>
      <c r="F469" s="360">
        <f>F464+F342+F299+F229+F207+F124+F69</f>
        <v>89960232.48</v>
      </c>
      <c r="G469" s="301">
        <f>G464+G342+G299+G229+G207+G124+G69</f>
        <v>79062400</v>
      </c>
      <c r="H469" s="222">
        <f>H464+H342+H299+H229+H207+H124+H69</f>
        <v>39222243.1</v>
      </c>
      <c r="I469" s="244"/>
    </row>
    <row r="470" spans="2:9" ht="13.5" customHeight="1" thickBot="1">
      <c r="B470" s="465"/>
      <c r="C470" s="233"/>
      <c r="D470" s="170" t="s">
        <v>253</v>
      </c>
      <c r="E470" s="299">
        <f>E130</f>
        <v>204209.9</v>
      </c>
      <c r="F470" s="299">
        <f>F130</f>
        <v>204209.9</v>
      </c>
      <c r="G470" s="365">
        <f>G130</f>
        <v>0</v>
      </c>
      <c r="H470" s="255">
        <f>H130</f>
        <v>0</v>
      </c>
      <c r="I470" s="243"/>
    </row>
    <row r="471" spans="2:9" ht="28.5" customHeight="1" thickBot="1">
      <c r="B471" s="309" t="s">
        <v>257</v>
      </c>
      <c r="C471" s="207"/>
      <c r="D471" s="207" t="s">
        <v>258</v>
      </c>
      <c r="E471" s="310">
        <f>E466+E472</f>
        <v>295259786.63</v>
      </c>
      <c r="F471" s="310">
        <f>F466+F472</f>
        <v>294799893.8</v>
      </c>
      <c r="G471" s="418">
        <f>G466+G472</f>
        <v>278634920</v>
      </c>
      <c r="H471" s="425">
        <f>H466+H472</f>
        <v>168640719.13</v>
      </c>
      <c r="I471" s="307"/>
    </row>
    <row r="472" spans="2:9" ht="15.75" thickBot="1">
      <c r="B472" s="311"/>
      <c r="C472" s="312"/>
      <c r="D472" s="238" t="s">
        <v>72</v>
      </c>
      <c r="E472" s="313">
        <f>E465+E343+E300+E208+E134+E70</f>
        <v>17919116.73</v>
      </c>
      <c r="F472" s="313">
        <f>F465+F343+F300+F208+F134+F70</f>
        <v>17919116.73</v>
      </c>
      <c r="G472" s="419">
        <f>G465+G343+G300+G208+G134+G70</f>
        <v>18225000</v>
      </c>
      <c r="H472" s="422">
        <f>H465+H343+H300+H208+H134+H70</f>
        <v>8135340.03</v>
      </c>
      <c r="I472" s="308"/>
    </row>
    <row r="475" spans="2:4" ht="12.75">
      <c r="B475" s="445" t="s">
        <v>273</v>
      </c>
      <c r="C475" s="445"/>
      <c r="D475" s="445"/>
    </row>
    <row r="476" ht="12.75">
      <c r="E476" s="316"/>
    </row>
    <row r="477" ht="12.75">
      <c r="E477" s="316"/>
    </row>
    <row r="478" ht="12.75">
      <c r="E478" s="316"/>
    </row>
    <row r="479" ht="12.75">
      <c r="E479" s="316"/>
    </row>
    <row r="480" ht="12.75">
      <c r="E480" s="316"/>
    </row>
    <row r="481" ht="12.75">
      <c r="E481" s="316"/>
    </row>
    <row r="482" ht="12.75">
      <c r="E482" s="316"/>
    </row>
    <row r="483" ht="12.75">
      <c r="E483" s="316"/>
    </row>
    <row r="484" ht="12.75">
      <c r="E484" s="316"/>
    </row>
    <row r="485" ht="12.75">
      <c r="E485" s="316"/>
    </row>
    <row r="486" ht="12.75">
      <c r="E486" s="316"/>
    </row>
    <row r="487" ht="12.75">
      <c r="E487" s="316"/>
    </row>
    <row r="488" ht="12.75">
      <c r="E488" s="316"/>
    </row>
    <row r="489" ht="12.75">
      <c r="E489" s="316"/>
    </row>
    <row r="490" ht="12.75">
      <c r="E490" s="316"/>
    </row>
    <row r="491" ht="12.75">
      <c r="E491" s="317"/>
    </row>
    <row r="492" ht="12.75">
      <c r="E492" s="316"/>
    </row>
    <row r="493" ht="12.75">
      <c r="E493" s="316"/>
    </row>
    <row r="494" ht="12.75">
      <c r="E494" s="316"/>
    </row>
    <row r="495" ht="12.75">
      <c r="E495" s="316"/>
    </row>
    <row r="496" ht="12.75">
      <c r="E496" s="316"/>
    </row>
    <row r="497" ht="12.75">
      <c r="E497" s="316"/>
    </row>
  </sheetData>
  <sheetProtection/>
  <mergeCells count="119">
    <mergeCell ref="F139:F140"/>
    <mergeCell ref="D80:D81"/>
    <mergeCell ref="E122:E123"/>
    <mergeCell ref="F122:F123"/>
    <mergeCell ref="D143:D149"/>
    <mergeCell ref="G122:G123"/>
    <mergeCell ref="F150:F151"/>
    <mergeCell ref="F160:F161"/>
    <mergeCell ref="B135:I135"/>
    <mergeCell ref="E124:E126"/>
    <mergeCell ref="F124:F126"/>
    <mergeCell ref="C122:C134"/>
    <mergeCell ref="D122:D123"/>
    <mergeCell ref="D127:D128"/>
    <mergeCell ref="E160:E161"/>
    <mergeCell ref="E139:E140"/>
    <mergeCell ref="I179:I181"/>
    <mergeCell ref="I186:I189"/>
    <mergeCell ref="I192:I193"/>
    <mergeCell ref="B210:I210"/>
    <mergeCell ref="B204:B208"/>
    <mergeCell ref="C204:C208"/>
    <mergeCell ref="C455:C456"/>
    <mergeCell ref="G124:G126"/>
    <mergeCell ref="B344:I345"/>
    <mergeCell ref="I227:I228"/>
    <mergeCell ref="B230:I230"/>
    <mergeCell ref="B240:B243"/>
    <mergeCell ref="G222:G223"/>
    <mergeCell ref="B226:B229"/>
    <mergeCell ref="F222:F223"/>
    <mergeCell ref="B400:B408"/>
    <mergeCell ref="B9:I9"/>
    <mergeCell ref="B117:B121"/>
    <mergeCell ref="B114:B116"/>
    <mergeCell ref="B80:B81"/>
    <mergeCell ref="C80:C81"/>
    <mergeCell ref="B100:B102"/>
    <mergeCell ref="C111:C113"/>
    <mergeCell ref="G20:G21"/>
    <mergeCell ref="B339:B343"/>
    <mergeCell ref="B384:B388"/>
    <mergeCell ref="B6:B7"/>
    <mergeCell ref="B63:B65"/>
    <mergeCell ref="B60:B62"/>
    <mergeCell ref="B11:I11"/>
    <mergeCell ref="B12:I12"/>
    <mergeCell ref="B13:I13"/>
    <mergeCell ref="G25:G26"/>
    <mergeCell ref="B111:B113"/>
    <mergeCell ref="B10:I10"/>
    <mergeCell ref="B66:B69"/>
    <mergeCell ref="C66:C69"/>
    <mergeCell ref="I39:I43"/>
    <mergeCell ref="I44:I48"/>
    <mergeCell ref="I50:I54"/>
    <mergeCell ref="C56:C59"/>
    <mergeCell ref="C60:C62"/>
    <mergeCell ref="I19:I23"/>
    <mergeCell ref="B362:B363"/>
    <mergeCell ref="F175:F176"/>
    <mergeCell ref="C174:C178"/>
    <mergeCell ref="C63:C65"/>
    <mergeCell ref="B71:I71"/>
    <mergeCell ref="G72:I72"/>
    <mergeCell ref="I75:I79"/>
    <mergeCell ref="G73:I73"/>
    <mergeCell ref="C117:C121"/>
    <mergeCell ref="B107:B110"/>
    <mergeCell ref="E175:E176"/>
    <mergeCell ref="B436:B440"/>
    <mergeCell ref="B431:B435"/>
    <mergeCell ref="C431:C435"/>
    <mergeCell ref="E184:E185"/>
    <mergeCell ref="B186:B189"/>
    <mergeCell ref="C186:C189"/>
    <mergeCell ref="B184:B185"/>
    <mergeCell ref="D184:D185"/>
    <mergeCell ref="E222:E223"/>
    <mergeCell ref="B296:B300"/>
    <mergeCell ref="B301:I301"/>
    <mergeCell ref="B248:B251"/>
    <mergeCell ref="C138:C142"/>
    <mergeCell ref="C154:C158"/>
    <mergeCell ref="C159:C163"/>
    <mergeCell ref="C164:C168"/>
    <mergeCell ref="C169:C173"/>
    <mergeCell ref="F170:F171"/>
    <mergeCell ref="B179:B183"/>
    <mergeCell ref="B417:B421"/>
    <mergeCell ref="B409:B410"/>
    <mergeCell ref="E170:E171"/>
    <mergeCell ref="B236:B239"/>
    <mergeCell ref="E150:E151"/>
    <mergeCell ref="F303:F304"/>
    <mergeCell ref="B200:B203"/>
    <mergeCell ref="F184:F185"/>
    <mergeCell ref="C184:C185"/>
    <mergeCell ref="C190:C199"/>
    <mergeCell ref="G74:I74"/>
    <mergeCell ref="E303:E304"/>
    <mergeCell ref="I114:I116"/>
    <mergeCell ref="C143:C153"/>
    <mergeCell ref="B466:B470"/>
    <mergeCell ref="B452:B453"/>
    <mergeCell ref="B422:B426"/>
    <mergeCell ref="B427:B430"/>
    <mergeCell ref="B411:B416"/>
    <mergeCell ref="H124:H126"/>
    <mergeCell ref="B475:D475"/>
    <mergeCell ref="H122:H123"/>
    <mergeCell ref="I117:I121"/>
    <mergeCell ref="I80:I81"/>
    <mergeCell ref="I111:I113"/>
    <mergeCell ref="A4:I4"/>
    <mergeCell ref="E6:G6"/>
    <mergeCell ref="I34:I38"/>
    <mergeCell ref="I24:I28"/>
    <mergeCell ref="I30:I33"/>
  </mergeCells>
  <printOptions/>
  <pageMargins left="0.7874015748031497" right="0.1968503937007874" top="0.3937007874015748" bottom="0.3937007874015748" header="0.5118110236220472" footer="0.5118110236220472"/>
  <pageSetup fitToHeight="0" fitToWidth="1" horizontalDpi="600" verticalDpi="600" orientation="landscape" paperSize="9" scale="76" r:id="rId1"/>
  <rowBreaks count="3" manualBreakCount="3">
    <brk id="38" max="8" man="1"/>
    <brk id="80" max="8" man="1"/>
    <brk id="4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фонд оплаты труда</dc:title>
  <dc:subject/>
  <dc:creator>Евгений</dc:creator>
  <cp:keywords/>
  <dc:description/>
  <cp:lastModifiedBy>Мария Двоеглазова</cp:lastModifiedBy>
  <cp:lastPrinted>2017-01-19T05:08:15Z</cp:lastPrinted>
  <dcterms:created xsi:type="dcterms:W3CDTF">2003-04-01T11:25:20Z</dcterms:created>
  <dcterms:modified xsi:type="dcterms:W3CDTF">2017-10-03T07:10:54Z</dcterms:modified>
  <cp:category>расчётная таблица</cp:category>
  <cp:version/>
  <cp:contentType/>
  <cp:contentStatus/>
</cp:coreProperties>
</file>