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50" firstSheet="1" activeTab="1"/>
  </bookViews>
  <sheets>
    <sheet name="2010-2011гг" sheetId="1" r:id="rId1"/>
    <sheet name="2017 Г" sheetId="2" r:id="rId2"/>
  </sheets>
  <definedNames/>
  <calcPr fullCalcOnLoad="1"/>
</workbook>
</file>

<file path=xl/sharedStrings.xml><?xml version="1.0" encoding="utf-8"?>
<sst xmlns="http://schemas.openxmlformats.org/spreadsheetml/2006/main" count="474" uniqueCount="238">
  <si>
    <t>Мезенская средняя школа</t>
  </si>
  <si>
    <t>Каменская средняя шлола</t>
  </si>
  <si>
    <t>Дорогорская средняя</t>
  </si>
  <si>
    <t>Долгощельская средняя</t>
  </si>
  <si>
    <t>Быченская средняя</t>
  </si>
  <si>
    <t>Койденская средняя</t>
  </si>
  <si>
    <t>Соянская средняя</t>
  </si>
  <si>
    <t>Жердская основная</t>
  </si>
  <si>
    <t>Козьмогородская основная</t>
  </si>
  <si>
    <t>Целегорская основная</t>
  </si>
  <si>
    <t>Азапольская основная</t>
  </si>
  <si>
    <t>Мосеевская основная</t>
  </si>
  <si>
    <t>Сафоновская основная</t>
  </si>
  <si>
    <t>Совпольская основная</t>
  </si>
  <si>
    <t>Ручьевская основная</t>
  </si>
  <si>
    <t>Улыбка</t>
  </si>
  <si>
    <t>Журавушка</t>
  </si>
  <si>
    <t>ВСЕГО</t>
  </si>
  <si>
    <t>Д Д Т</t>
  </si>
  <si>
    <t>Д Ю С Ш</t>
  </si>
  <si>
    <t>ВСЕГО  по  ДОУ</t>
  </si>
  <si>
    <t>Всего  по  школам</t>
  </si>
  <si>
    <t>ВСЕГО  по  внешк.</t>
  </si>
  <si>
    <t>№ п\п</t>
  </si>
  <si>
    <t>УЧРЕЖДЕНИЯ</t>
  </si>
  <si>
    <t>штатное по окладам</t>
  </si>
  <si>
    <t>Тарификация  за часы</t>
  </si>
  <si>
    <t>Доплаты за усл. труда, ночн. вр., работа в праздн. дни</t>
  </si>
  <si>
    <t>Надбавки и  РК</t>
  </si>
  <si>
    <t>на  год</t>
  </si>
  <si>
    <t>в  месяц</t>
  </si>
  <si>
    <t>Материальная     помощь</t>
  </si>
  <si>
    <t>ДОУ</t>
  </si>
  <si>
    <t>Надтарифный  фонд</t>
  </si>
  <si>
    <t>На замену на период отпуска</t>
  </si>
  <si>
    <t>ШКОЛЫ</t>
  </si>
  <si>
    <t>УДО</t>
  </si>
  <si>
    <t>ВСЕГО по образован.</t>
  </si>
  <si>
    <t>На повыш. Разрядов с 7 по 11 при аттестации</t>
  </si>
  <si>
    <t>ИТОГО  на год  (211)</t>
  </si>
  <si>
    <t>2%      премиал фонд     (ДОУ),  УКП  (школы)</t>
  </si>
  <si>
    <t>Мез.нач.шк.-дет.сад</t>
  </si>
  <si>
    <t>ст.211         в тыс.руб.</t>
  </si>
  <si>
    <t>ст.213      (ЕСН)</t>
  </si>
  <si>
    <t>ВСЕГО        ФОТ</t>
  </si>
  <si>
    <t>Фонд   оплаты   труда   на   2010   год   по   образованию  Мезенского  района</t>
  </si>
  <si>
    <t>лагерь "Стрела"</t>
  </si>
  <si>
    <t>РУО  (аппарат )</t>
  </si>
  <si>
    <t>РУО  ( отдел опёки )</t>
  </si>
  <si>
    <t>ВСЕГО по РУО</t>
  </si>
  <si>
    <t>и в 1,09 на 2010 год, по управлению сделана индексация в 1,065 к уровню 2009 года.</t>
  </si>
  <si>
    <t>Примечание  : по учреждениям образования взяты исходные данные 2008 года, сделана индексация  в 1,10 на 2009 год</t>
  </si>
  <si>
    <t>Фонд   оплаты   труда   на   2011   год   по   образованию  Мезенского  района</t>
  </si>
  <si>
    <t>Примечание  : по учреждениям образования взяты исходные данные 2008 года, сделана индексация  в 1,10 на 2009 год,</t>
  </si>
  <si>
    <t xml:space="preserve"> в 1,09 на 2010 год и в 1,090 на 2011 год, по управлению сделана индексация в 1,065 к уровню 2009 года на 2010 год</t>
  </si>
  <si>
    <t>и в 1,082 к 2010 году на 2011 год.</t>
  </si>
  <si>
    <t>Ответственный исполнитель, соисполнители, участники</t>
  </si>
  <si>
    <t>Источник финансирования</t>
  </si>
  <si>
    <t>Цель программы: Повышение доступности качественного образования, соответствующего потребностям общества и каждого гражданина.</t>
  </si>
  <si>
    <t>Создание условий для модернизации и инновационного развития муниципальной системы образования, обеспечивающей равные права граждан на получение качественного общего образования; эффективное использование ресурсов.</t>
  </si>
  <si>
    <t>Подпрограмма 1.  Повышение доступности и качества дошкольного образования.</t>
  </si>
  <si>
    <t>Управление образования</t>
  </si>
  <si>
    <t>ИТОГО</t>
  </si>
  <si>
    <t>в том числе:</t>
  </si>
  <si>
    <t>областной бюджет</t>
  </si>
  <si>
    <t>районный бюджет</t>
  </si>
  <si>
    <t>внебюджетные средства</t>
  </si>
  <si>
    <r>
      <t xml:space="preserve">1.3. </t>
    </r>
    <r>
      <rPr>
        <sz val="10"/>
        <color indexed="8"/>
        <rFont val="Times New Roman"/>
        <family val="1"/>
      </rPr>
      <t>Проведение смотров-конкурсов среди структурных подразделений «Детский сад года»;</t>
    </r>
  </si>
  <si>
    <t>среди детей дошкольного возраста.</t>
  </si>
  <si>
    <t>1.4. Расширение числа детских творческих объединений, кружков на базе детских садов</t>
  </si>
  <si>
    <t>1.5. Оснащение детских садов развивающими играми, оборудованием, мебелью</t>
  </si>
  <si>
    <t>1.6. Приобретение спортивного оборудования и инвентаря</t>
  </si>
  <si>
    <t>Образовательные учреждения</t>
  </si>
  <si>
    <t>Подпрограмма 2.  Повышение доступности и качества общего образования.</t>
  </si>
  <si>
    <t>2..2. Оснащение школьных автобусов спутниковой навигационной системой ГЛОНАС (4 автобуса)</t>
  </si>
  <si>
    <t>2.3. Приобретение мебели и постельных принадлежностей в пришкольные интернаты.</t>
  </si>
  <si>
    <t>Субсидия на питание в пришкольных интернатах</t>
  </si>
  <si>
    <t>2.4.  Внедрение электронных дневников и журналов .</t>
  </si>
  <si>
    <t>0</t>
  </si>
  <si>
    <t>МБОУ «Совпольская ОШ»</t>
  </si>
  <si>
    <t>Образовательные учреждения.</t>
  </si>
  <si>
    <t>Подпрограмма 3.  Повышение доступности и качества дополнительного образования.</t>
  </si>
  <si>
    <t>-Районный туристический слет</t>
  </si>
  <si>
    <t>-Районный слет штаба активистов школ</t>
  </si>
  <si>
    <t>-Фестиваль «Дружба»</t>
  </si>
  <si>
    <t>-Фестиваль»Лучик солнца золотой»</t>
  </si>
  <si>
    <t>-Конкурс детского творчества «Радость творчества»</t>
  </si>
  <si>
    <t>-Районная выставка декоративно-прикладного творчества</t>
  </si>
  <si>
    <t>-Интеллектуально-познавательная игра «Что, где, когда?» и др.)</t>
  </si>
  <si>
    <t>3.4. Проведение районной военно-патриотической игры «Зарница»</t>
  </si>
  <si>
    <t>3.5. Организационно-методическое сопровождение:</t>
  </si>
  <si>
    <t>- повышение уровня методической работы.</t>
  </si>
  <si>
    <t>Организация и проведение курсовой подготовки  педагогических работников.</t>
  </si>
  <si>
    <t>3.6. Ресурсное обеспечение</t>
  </si>
  <si>
    <t>- приобретение необходимого оборудования для учебно-воспитательного процесса, для работы кружков.</t>
  </si>
  <si>
    <t>Информатизация образовательного процесса учреждений дополнительного образования (МБОУ ДОД «Дом детского творчества»).</t>
  </si>
  <si>
    <t>3.7. Проведение 5-ти дневных сборов с учащимися 10 классов.</t>
  </si>
  <si>
    <t>Развитие материально-технической базы для занятий по основам военной службы и физическому воспитанию.</t>
  </si>
  <si>
    <t>3.11. Развитие спортивной материально-технической базы МБОУ ДОД «ДЮСШ» г.Мезень.:</t>
  </si>
  <si>
    <t>1.Приобретение спортивного инвентаря</t>
  </si>
  <si>
    <t>- приобретение спортивной формы</t>
  </si>
  <si>
    <t>- приобретение спортивно-технического инвентаря.</t>
  </si>
  <si>
    <t>2. Текущий ремонт здания.</t>
  </si>
  <si>
    <t>Обустройство лыжного стадиона.</t>
  </si>
  <si>
    <t>Обустройство лыжной базы Чупров.</t>
  </si>
  <si>
    <t>Сертификация спортивных объектов.</t>
  </si>
  <si>
    <t>Подпрограмма 4. Создание в образовательных учреждениях современных и безопасных условий обучения и воспитания, обеспечивающих переход на ФГОС второго поколения.</t>
  </si>
  <si>
    <t>4.1. Установка локальных сетей в ОУ (выполнение работ, приобретение материалов и оборудования)</t>
  </si>
  <si>
    <t>4.2. Приобретение мебели и оборудования для учебных кабинетов</t>
  </si>
  <si>
    <t>2016 – МБОУ «Долгощельская СОШ»</t>
  </si>
  <si>
    <t>2016 – МБОУ «Каменская СОШ»</t>
  </si>
  <si>
    <t>2017 – МБОУ «Мосеевская  ОШ»</t>
  </si>
  <si>
    <t>4.3. Приобретение спортивного инвентаря и оборудования</t>
  </si>
  <si>
    <t>2017 – МБОУ «Мосеевская ООШ»</t>
  </si>
  <si>
    <t>ИТОГО ПО ПРОГРАММЕ 4.</t>
  </si>
  <si>
    <t>Проезд учащихся, зачисленных в очно-заочную областную школу для одаренных детей к месту учебы.</t>
  </si>
  <si>
    <t>Управление</t>
  </si>
  <si>
    <t>образования</t>
  </si>
  <si>
    <t>ДЮСШ</t>
  </si>
  <si>
    <t>-гонка на приз А.Г.Торцева</t>
  </si>
  <si>
    <t>-гонка на приз В.А.Федоркова</t>
  </si>
  <si>
    <t>-гонка на приз Т.Г.Кисляковой-Радюшиной</t>
  </si>
  <si>
    <t>5.9. Участие в Областной Спартакиаде школьников</t>
  </si>
  <si>
    <t>5.11. Обустройство освещения поля для мини-футбола с искусственным покрытием</t>
  </si>
  <si>
    <t>5.12. Приобретение спортивного оборудования.</t>
  </si>
  <si>
    <t>6.1. Повышение квалификации педагогических и руководящих кадров образовательных учреждений</t>
  </si>
  <si>
    <t>6.5. Проведение конкурса педагогического мастерства «Воспитать человека»</t>
  </si>
  <si>
    <t>7.1. Проведение районных конкурсов среди детей дошкольного возраста</t>
  </si>
  <si>
    <t>7.2. Приобретение материалов и строительство теневых навесов. Установка теневых навесов</t>
  </si>
  <si>
    <t>7.3. Оснащение муниципальных  образовательных учреждений медицинским оборудованием</t>
  </si>
  <si>
    <t>7.5. Оснащение пищеблоков образовательных учреждений оборудованием, инвентарем, посудой</t>
  </si>
  <si>
    <t>7.6. Ремонт пищеблоков и обеденных залов (текущий и капитальный)</t>
  </si>
  <si>
    <t>7.7. Оснащение школьных столовых мебелью</t>
  </si>
  <si>
    <t>7.8. Разработка рациона питания дошкольников и учащихся школ</t>
  </si>
  <si>
    <t>7.9.Обеспечение питания обучающихся с ограниченными возможностями здоровья.</t>
  </si>
  <si>
    <t>Управление образования, образовательные учреждения.</t>
  </si>
  <si>
    <t>7.10.Оснащение муниципальных образовательных учреждений системой автоматического вывода сигнала о пожаре на пульт подразделения , ответственного за их противопожарную безопасность.</t>
  </si>
  <si>
    <t>Реализация комплекса противопожарных мероприятий:</t>
  </si>
  <si>
    <t>-замена устаревших моделей огнетушителей на современные в образовательных учреждениях</t>
  </si>
  <si>
    <t>-оборудование путей эвакуации негорючими материалами, обработка чердачных перекрытий, замеры сопротивления, ремонт  эл. проводки в муниципальных образовательных учреждениях.</t>
  </si>
  <si>
    <t>7.11. Установка кнопки тревожной сигнализации, системы видеонаблюдения</t>
  </si>
  <si>
    <t>7.12.Проведение энергосберегающих мероприятий зданий образовательных учреждений.</t>
  </si>
  <si>
    <t>400 000</t>
  </si>
  <si>
    <t>7.18. Оснащение общеобразовательных учреждений и детских садов мобильными автогородками</t>
  </si>
  <si>
    <t>7.19. Приобретение во все общеобразовательные учреждения наглядной агитации, методической литературы, видеоматериалов, учебных пособий для качественного обучения детей безопасному поведению на дорогах</t>
  </si>
  <si>
    <t>7.20. Приобретение светоотражателей для учащихся начальных классов школ и воспитанников детских садов МО «Мезенский муниципальный район»</t>
  </si>
  <si>
    <t>7.23. Ремонт образовательных учреждений</t>
  </si>
  <si>
    <t>(включая проверку сметной документации и др.)</t>
  </si>
  <si>
    <t>Оборудование ограждениями территорий муниципальных образовательных организаций.</t>
  </si>
  <si>
    <t>Итого по муниципальной программе</t>
  </si>
  <si>
    <t>федеральный бюджет</t>
  </si>
  <si>
    <t>работа с ЦЗН</t>
  </si>
  <si>
    <t>ВСЕГО ПО ПРОГРАММЕ</t>
  </si>
  <si>
    <t>БЮДЖЕТ+ВНЕБЮДЖЕТ</t>
  </si>
  <si>
    <t>1.2.Благотворительная помощь</t>
  </si>
  <si>
    <t>Проведение районного конкурса  «Безопасное колесо»</t>
  </si>
  <si>
    <t>-приобретение технологического оборудов.</t>
  </si>
  <si>
    <t>ИТОГО ПО ПОДПРОГОРАММЕ 1.</t>
  </si>
  <si>
    <t>3.2. Развитие спортивной материально-технической базы МБОУ ДОД «ДЮСШ» г.Мезень.:</t>
  </si>
  <si>
    <t>3.6.Меры социальной поддержки педагогическим работникам для предоставления компенсации расходов на оплату жилых помещений, отопления и освещения.</t>
  </si>
  <si>
    <t>Подпрограмма 4. Развитие системы выявления, поддержки и сопровождения одаренных и талантливых детей.</t>
  </si>
  <si>
    <t>4.5.Гранты участникам, занявших призовые места на мероприятиях районного, областного, федерального уровня,.</t>
  </si>
  <si>
    <t>4.6. Проведение районной военно-патриотической игры «Зарница» и "Безопасное колесо"</t>
  </si>
  <si>
    <t>4.9. Участие в  областных соревнованиях</t>
  </si>
  <si>
    <t>Подпрограмма 5. Содействие повышению квалификации и переподготовки руководящих и педагогических кадров.</t>
  </si>
  <si>
    <t>5.5 Поддержка лучших педагогических кадров, стимулирование  преподавательской деятельности воспитателей, учителей и педагогов дополнительного образования образовательных учреждений Мезенского района; выплата поощрений педагогам, работающим с одаренными детьми.</t>
  </si>
  <si>
    <t>Подпрограмма 6. Создание условий для сохранения и укрепления здоровья детей.</t>
  </si>
  <si>
    <t>4.5. Развитие и поддержка общественного движения детей и подростков, их социальная активность. ( в т.ч.</t>
  </si>
  <si>
    <t>-Военно-патр.играЗарница и Безопасное колесо</t>
  </si>
  <si>
    <t>6.1.Организация ежегодных медицинских осмотров участников образовательного процесса.</t>
  </si>
  <si>
    <t>6.6.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работникам.</t>
  </si>
  <si>
    <t>ИТОГО ПО ПОДПРОГРАММЕ 6.</t>
  </si>
  <si>
    <t>ИТОГО ПО ПОДПРОГРАММЕ 5.</t>
  </si>
  <si>
    <t>ИТОГО ПО ПОДПРОГРАММЕ 4.</t>
  </si>
  <si>
    <t>ИТОГО ПО ПОДПРОГРАММЕ 2.</t>
  </si>
  <si>
    <t>-субсидирование части расходов на оплату труда обслуживающего персонала</t>
  </si>
  <si>
    <t xml:space="preserve">1.4.Обеспечение дополнительных расходов на повышение минимального размера оплаты труда. </t>
  </si>
  <si>
    <t>2.1. Создание  в общеобразовательных организациях, расположенных в сельской местности, условий для занятий физической культурой и спортом.</t>
  </si>
  <si>
    <t xml:space="preserve">3.4.Обеспечение дополнительных расходов на повышение минимального размера оплаты труда. </t>
  </si>
  <si>
    <t>5.3. Единовременная выплата молодым специалистам (115,0 на 1 чел)</t>
  </si>
  <si>
    <t xml:space="preserve">2.6.Обеспечение дополнительных расходов на повышение минимального размера оплаты труда. </t>
  </si>
  <si>
    <t>Дорогорская ср.шк.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</si>
  <si>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</si>
  <si>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Участие во всероссийских мероприятиях.</t>
  </si>
  <si>
    <t>Муниципальная  программа  "Развитие общего образования, создание условий для социализации детей в муниципальном образовании «Мезенский муниципальный район» на 2018 – 2020 годы»</t>
  </si>
  <si>
    <t>приобр.укладчика для трассы</t>
  </si>
  <si>
    <t xml:space="preserve"> приобретение спортивного и лыж.инвентаря</t>
  </si>
  <si>
    <t>2.3. Эскурсионные выезды</t>
  </si>
  <si>
    <t>за счет АГД</t>
  </si>
  <si>
    <t>4.4.Участие во всероссийских мероприятиях :</t>
  </si>
  <si>
    <t>2.11 Трудоустройство школьников.</t>
  </si>
  <si>
    <t>классное руководство</t>
  </si>
  <si>
    <t>всего</t>
  </si>
  <si>
    <t>план на год</t>
  </si>
  <si>
    <t>кассовые расходы</t>
  </si>
  <si>
    <t>%</t>
  </si>
  <si>
    <t>внебюджетные источники</t>
  </si>
  <si>
    <t>в том числе по источникам</t>
  </si>
  <si>
    <t>освоено</t>
  </si>
  <si>
    <t>Причины отклонения</t>
  </si>
  <si>
    <t>Управление образования, подведомственные учреждения</t>
  </si>
  <si>
    <t>Управление образования,  учреждения доп.образ.</t>
  </si>
  <si>
    <t>отсутствие потребности</t>
  </si>
  <si>
    <t>1.1. Организация услуги по предоставлению бесплатного дошкольного образования, совершенствование дошкольного образования как института социального развития.</t>
  </si>
  <si>
    <t>1.2. Создание условий для безопасного функционирования дошкольных образовательных организаций.</t>
  </si>
  <si>
    <t>1.3.Материально-техническое обеспечение дошкольных образовательных организаций.</t>
  </si>
  <si>
    <t>1.4. Социальная поддержка работников дошкольных образовательных организаций.</t>
  </si>
  <si>
    <t>1.5.Компенсационные выплаты части родительской платы за присмотр и уход за ребенком в муниципальных образовательных учреждениях, реализующих программу дошкольного образования.</t>
  </si>
  <si>
    <t>1.6.Обеспечение горячим питанием детей семей мобилизованных граждан.</t>
  </si>
  <si>
    <t>2.1. Услуга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программам.</t>
  </si>
  <si>
    <t>2.2. Создание условий для безопасного функционирования общеобразовательных организаций.</t>
  </si>
  <si>
    <t>2.3.Обеспечение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интернате.</t>
  </si>
  <si>
    <t>2.4.Обеспечение бесплатным горячим питанием обучающихся, получающих начальное общее образование.</t>
  </si>
  <si>
    <t xml:space="preserve">2.5.Поддержка педагогических работников выполняющих функции классного руководителя. .                                                                                                                                                        </t>
  </si>
  <si>
    <t>2.6. Социальная поддержка работников общеобразовательных организаций.</t>
  </si>
  <si>
    <t>2.7  Укрепление материально-технической базы  общеобразовательных организаций.</t>
  </si>
  <si>
    <t>2.8.Обеспечение горячим питанием детей из  семей мобилизованных граждан.</t>
  </si>
  <si>
    <t>3.1. Услуга по предоставлению дополнительного образования детей.</t>
  </si>
  <si>
    <t>3.2. Обеспечение функционирования системы персонифицированного финансирования дополнительного образования детей.</t>
  </si>
  <si>
    <t>3.3. Создание условий для безопасного функционирования общеобразовательных организаций.</t>
  </si>
  <si>
    <t>3.4. Материально-техническое обеспечение организаций дополнительного образования.</t>
  </si>
  <si>
    <t>3,5. Социальная поддержка работников общеобразовательных организаций.</t>
  </si>
  <si>
    <t>4.1. Деятельность районной школы для одаренных детей по реализации интеллектуального потенциала одаренных детей. Проезд учащихся зачисленных в очно-заочную областную школу для одаренных детей к месту учебы.</t>
  </si>
  <si>
    <t>4.2.Проведение муниципального этапа и участие в региональном, заключительном этапе Всероссийской олимпиады школьников. Участие во Всероссийских мероприятиях.</t>
  </si>
  <si>
    <t>4.3.Проведение мероприятий, конкурсов, смотров с обучающимися.</t>
  </si>
  <si>
    <t>4.4 Проведение и участие в  районных спортивных мероприятиях. Участие в областных соревнованиях.</t>
  </si>
  <si>
    <t>4.5. Премии выпускникам школ за особые успехи в учении и стипендии учащимся общеобразовательных школ, имеющих отличные результаты обучения</t>
  </si>
  <si>
    <t>5.1. Проведение совещания директоров и семинаров, круглых столов, научно-практических конференций педагогов.</t>
  </si>
  <si>
    <t>5.2. Проведение конкурса профессионального мастерства мунципального уровня, "Учитель года", "Воспитать человека".</t>
  </si>
  <si>
    <t>5.4 Обеспечение условий для развития кадрового потенциала муниципальных образовательных организаций  Мезенского муниципального района.</t>
  </si>
  <si>
    <t>6.1. Услуга по организации отдыха детей и молодежи.</t>
  </si>
  <si>
    <t>6.2. Создание условий для безопасного функционирования муниципального загородного оздоровительного лагеря "Центр " Стрела".</t>
  </si>
  <si>
    <t>6.3. Трудоустройство несовершеннолетних граждан в период каникулярного времени.</t>
  </si>
  <si>
    <t>6.4 Организация отдыха и оздоровления детей.</t>
  </si>
  <si>
    <t>6.5.Выплата приемным родителям по 2000 рублей на одного ребенка (по окончании календарного года).</t>
  </si>
  <si>
    <r>
      <t>Свод программных мероприятий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муниципальной программы   "Развитие общего образования, создание условий для социализации детей в муниципальном образовании «Мезенский муниципальный район» на 2021 – 2023 годы»</t>
    </r>
  </si>
  <si>
    <t>Объемы финансирования и освоения средств муниципальной программы.</t>
  </si>
  <si>
    <t xml:space="preserve">   "Развитие общего образования, создание условий для социализации детей в муниципальном образовании «Мезенский муниципальный район» на 2021 – 2023 годы» за 2022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</si>
</sst>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i/>
      <sz val="8"/>
      <name val="Arial Cyr"/>
      <family val="2"/>
    </font>
    <font>
      <b/>
      <sz val="8"/>
      <name val="Arial Cyr"/>
      <family val="0"/>
    </font>
    <font>
      <b/>
      <sz val="8"/>
      <name val="Castellar"/>
      <family val="1"/>
    </font>
    <font>
      <b/>
      <sz val="8"/>
      <name val="Arial Baltic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9" fontId="4" fillId="0" borderId="13" xfId="0" applyNumberFormat="1" applyFont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72" fontId="7" fillId="0" borderId="29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0" fillId="0" borderId="0" xfId="0" applyFont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8" xfId="0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72" fontId="5" fillId="0" borderId="34" xfId="0" applyNumberFormat="1" applyFont="1" applyBorder="1" applyAlignment="1">
      <alignment/>
    </xf>
    <xf numFmtId="172" fontId="7" fillId="0" borderId="29" xfId="0" applyNumberFormat="1" applyFont="1" applyBorder="1" applyAlignment="1">
      <alignment/>
    </xf>
    <xf numFmtId="172" fontId="7" fillId="0" borderId="3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1" fontId="9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2" fontId="7" fillId="0" borderId="35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/>
    </xf>
    <xf numFmtId="172" fontId="7" fillId="0" borderId="38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72" fontId="5" fillId="0" borderId="39" xfId="0" applyNumberFormat="1" applyFont="1" applyBorder="1" applyAlignment="1">
      <alignment horizontal="center"/>
    </xf>
    <xf numFmtId="172" fontId="6" fillId="0" borderId="38" xfId="0" applyNumberFormat="1" applyFont="1" applyBorder="1" applyAlignment="1">
      <alignment horizontal="center"/>
    </xf>
    <xf numFmtId="172" fontId="9" fillId="0" borderId="40" xfId="0" applyNumberFormat="1" applyFont="1" applyBorder="1" applyAlignment="1">
      <alignment horizontal="center"/>
    </xf>
    <xf numFmtId="172" fontId="7" fillId="0" borderId="40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/>
    </xf>
    <xf numFmtId="1" fontId="7" fillId="0" borderId="29" xfId="0" applyNumberFormat="1" applyFont="1" applyBorder="1" applyAlignment="1">
      <alignment/>
    </xf>
    <xf numFmtId="1" fontId="5" fillId="0" borderId="32" xfId="0" applyNumberFormat="1" applyFont="1" applyBorder="1" applyAlignment="1">
      <alignment/>
    </xf>
    <xf numFmtId="1" fontId="7" fillId="0" borderId="33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34" xfId="0" applyNumberFormat="1" applyFont="1" applyBorder="1" applyAlignment="1">
      <alignment/>
    </xf>
    <xf numFmtId="0" fontId="7" fillId="0" borderId="33" xfId="0" applyFont="1" applyBorder="1" applyAlignment="1">
      <alignment horizontal="center"/>
    </xf>
    <xf numFmtId="0" fontId="0" fillId="0" borderId="41" xfId="0" applyBorder="1" applyAlignment="1">
      <alignment/>
    </xf>
    <xf numFmtId="173" fontId="5" fillId="0" borderId="42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172" fontId="7" fillId="0" borderId="4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173" fontId="7" fillId="0" borderId="45" xfId="0" applyNumberFormat="1" applyFont="1" applyBorder="1" applyAlignment="1">
      <alignment/>
    </xf>
    <xf numFmtId="173" fontId="7" fillId="0" borderId="46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173" fontId="7" fillId="0" borderId="47" xfId="0" applyNumberFormat="1" applyFont="1" applyBorder="1" applyAlignment="1">
      <alignment/>
    </xf>
    <xf numFmtId="172" fontId="7" fillId="0" borderId="44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/>
    </xf>
    <xf numFmtId="172" fontId="7" fillId="0" borderId="48" xfId="0" applyNumberFormat="1" applyFont="1" applyBorder="1" applyAlignment="1">
      <alignment/>
    </xf>
    <xf numFmtId="172" fontId="7" fillId="0" borderId="29" xfId="0" applyNumberFormat="1" applyFont="1" applyBorder="1" applyAlignment="1">
      <alignment horizontal="right"/>
    </xf>
    <xf numFmtId="172" fontId="7" fillId="0" borderId="43" xfId="0" applyNumberFormat="1" applyFont="1" applyBorder="1" applyAlignment="1">
      <alignment horizontal="right"/>
    </xf>
    <xf numFmtId="172" fontId="7" fillId="0" borderId="49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1" fontId="5" fillId="0" borderId="50" xfId="0" applyNumberFormat="1" applyFont="1" applyBorder="1" applyAlignment="1">
      <alignment/>
    </xf>
    <xf numFmtId="0" fontId="16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53" xfId="0" applyFont="1" applyBorder="1" applyAlignment="1">
      <alignment horizontal="center" wrapText="1"/>
    </xf>
    <xf numFmtId="0" fontId="17" fillId="0" borderId="52" xfId="0" applyFont="1" applyBorder="1" applyAlignment="1">
      <alignment horizontal="center" wrapText="1"/>
    </xf>
    <xf numFmtId="0" fontId="17" fillId="0" borderId="5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4" fontId="16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16" fillId="0" borderId="13" xfId="0" applyNumberFormat="1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6" fillId="0" borderId="11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4" fontId="16" fillId="0" borderId="20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4" fontId="16" fillId="0" borderId="18" xfId="0" applyNumberFormat="1" applyFont="1" applyBorder="1" applyAlignment="1">
      <alignment horizontal="center" wrapText="1"/>
    </xf>
    <xf numFmtId="4" fontId="16" fillId="0" borderId="18" xfId="0" applyNumberFormat="1" applyFont="1" applyBorder="1" applyAlignment="1">
      <alignment wrapText="1"/>
    </xf>
    <xf numFmtId="4" fontId="17" fillId="0" borderId="13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wrapText="1"/>
    </xf>
    <xf numFmtId="4" fontId="17" fillId="0" borderId="18" xfId="0" applyNumberFormat="1" applyFont="1" applyBorder="1" applyAlignment="1">
      <alignment horizontal="center" wrapText="1"/>
    </xf>
    <xf numFmtId="4" fontId="0" fillId="0" borderId="54" xfId="0" applyNumberFormat="1" applyBorder="1" applyAlignment="1">
      <alignment wrapText="1"/>
    </xf>
    <xf numFmtId="4" fontId="16" fillId="0" borderId="28" xfId="0" applyNumberFormat="1" applyFont="1" applyBorder="1" applyAlignment="1">
      <alignment wrapText="1"/>
    </xf>
    <xf numFmtId="4" fontId="16" fillId="0" borderId="54" xfId="0" applyNumberFormat="1" applyFont="1" applyBorder="1" applyAlignment="1">
      <alignment wrapText="1"/>
    </xf>
    <xf numFmtId="4" fontId="16" fillId="0" borderId="33" xfId="0" applyNumberFormat="1" applyFont="1" applyBorder="1" applyAlignment="1">
      <alignment horizontal="center" wrapText="1"/>
    </xf>
    <xf numFmtId="4" fontId="16" fillId="0" borderId="33" xfId="0" applyNumberFormat="1" applyFont="1" applyBorder="1" applyAlignment="1">
      <alignment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horizontal="center" wrapText="1"/>
    </xf>
    <xf numFmtId="4" fontId="0" fillId="0" borderId="35" xfId="0" applyNumberFormat="1" applyBorder="1" applyAlignment="1">
      <alignment wrapText="1"/>
    </xf>
    <xf numFmtId="4" fontId="16" fillId="0" borderId="44" xfId="0" applyNumberFormat="1" applyFont="1" applyBorder="1" applyAlignment="1">
      <alignment horizontal="center" wrapText="1"/>
    </xf>
    <xf numFmtId="4" fontId="0" fillId="0" borderId="33" xfId="0" applyNumberFormat="1" applyBorder="1" applyAlignment="1">
      <alignment wrapText="1"/>
    </xf>
    <xf numFmtId="4" fontId="16" fillId="0" borderId="55" xfId="0" applyNumberFormat="1" applyFont="1" applyBorder="1" applyAlignment="1">
      <alignment horizontal="center" wrapText="1"/>
    </xf>
    <xf numFmtId="4" fontId="16" fillId="0" borderId="47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4" fontId="16" fillId="0" borderId="52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horizontal="center" wrapText="1"/>
    </xf>
    <xf numFmtId="4" fontId="17" fillId="0" borderId="44" xfId="0" applyNumberFormat="1" applyFont="1" applyBorder="1" applyAlignment="1">
      <alignment horizontal="center" wrapText="1"/>
    </xf>
    <xf numFmtId="4" fontId="17" fillId="0" borderId="55" xfId="0" applyNumberFormat="1" applyFont="1" applyBorder="1" applyAlignment="1">
      <alignment horizontal="center" wrapText="1"/>
    </xf>
    <xf numFmtId="4" fontId="16" fillId="0" borderId="45" xfId="0" applyNumberFormat="1" applyFont="1" applyBorder="1" applyAlignment="1">
      <alignment horizontal="center" wrapText="1"/>
    </xf>
    <xf numFmtId="4" fontId="16" fillId="0" borderId="50" xfId="0" applyNumberFormat="1" applyFont="1" applyBorder="1" applyAlignment="1">
      <alignment wrapText="1"/>
    </xf>
    <xf numFmtId="4" fontId="16" fillId="0" borderId="58" xfId="0" applyNumberFormat="1" applyFont="1" applyBorder="1" applyAlignment="1">
      <alignment wrapText="1"/>
    </xf>
    <xf numFmtId="0" fontId="16" fillId="0" borderId="30" xfId="0" applyFont="1" applyBorder="1" applyAlignment="1">
      <alignment horizontal="center" wrapText="1"/>
    </xf>
    <xf numFmtId="4" fontId="17" fillId="0" borderId="57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6" fillId="0" borderId="59" xfId="0" applyFont="1" applyBorder="1" applyAlignment="1">
      <alignment wrapText="1"/>
    </xf>
    <xf numFmtId="4" fontId="16" fillId="0" borderId="60" xfId="0" applyNumberFormat="1" applyFont="1" applyBorder="1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17" fillId="0" borderId="13" xfId="0" applyFont="1" applyBorder="1" applyAlignment="1">
      <alignment horizontal="center" wrapText="1"/>
    </xf>
    <xf numFmtId="4" fontId="10" fillId="0" borderId="59" xfId="0" applyNumberFormat="1" applyFont="1" applyBorder="1" applyAlignment="1">
      <alignment wrapText="1"/>
    </xf>
    <xf numFmtId="4" fontId="17" fillId="0" borderId="13" xfId="0" applyNumberFormat="1" applyFont="1" applyBorder="1" applyAlignment="1">
      <alignment wrapText="1"/>
    </xf>
    <xf numFmtId="4" fontId="17" fillId="0" borderId="13" xfId="0" applyNumberFormat="1" applyFont="1" applyBorder="1" applyAlignment="1">
      <alignment/>
    </xf>
    <xf numFmtId="4" fontId="17" fillId="0" borderId="22" xfId="0" applyNumberFormat="1" applyFont="1" applyBorder="1" applyAlignment="1">
      <alignment wrapText="1"/>
    </xf>
    <xf numFmtId="4" fontId="17" fillId="0" borderId="22" xfId="0" applyNumberFormat="1" applyFont="1" applyBorder="1" applyAlignment="1">
      <alignment/>
    </xf>
    <xf numFmtId="4" fontId="17" fillId="0" borderId="59" xfId="0" applyNumberFormat="1" applyFont="1" applyBorder="1" applyAlignment="1">
      <alignment wrapText="1"/>
    </xf>
    <xf numFmtId="4" fontId="17" fillId="0" borderId="59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6" fillId="0" borderId="11" xfId="0" applyNumberFormat="1" applyFont="1" applyBorder="1" applyAlignment="1">
      <alignment vertical="center" wrapText="1"/>
    </xf>
    <xf numFmtId="4" fontId="16" fillId="0" borderId="22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4" fontId="17" fillId="0" borderId="59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0" fontId="17" fillId="0" borderId="59" xfId="0" applyFont="1" applyBorder="1" applyAlignment="1">
      <alignment horizontal="center" wrapText="1"/>
    </xf>
    <xf numFmtId="4" fontId="17" fillId="0" borderId="54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4" fontId="0" fillId="0" borderId="44" xfId="0" applyNumberFormat="1" applyBorder="1" applyAlignment="1">
      <alignment wrapText="1"/>
    </xf>
    <xf numFmtId="4" fontId="0" fillId="0" borderId="51" xfId="0" applyNumberFormat="1" applyBorder="1" applyAlignment="1">
      <alignment wrapText="1"/>
    </xf>
    <xf numFmtId="4" fontId="16" fillId="0" borderId="40" xfId="0" applyNumberFormat="1" applyFont="1" applyBorder="1" applyAlignment="1">
      <alignment horizontal="center" wrapText="1"/>
    </xf>
    <xf numFmtId="4" fontId="17" fillId="0" borderId="40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wrapText="1"/>
    </xf>
    <xf numFmtId="4" fontId="16" fillId="0" borderId="12" xfId="0" applyNumberFormat="1" applyFont="1" applyBorder="1" applyAlignment="1">
      <alignment horizontal="center" wrapText="1"/>
    </xf>
    <xf numFmtId="4" fontId="16" fillId="0" borderId="61" xfId="0" applyNumberFormat="1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4" fontId="16" fillId="0" borderId="19" xfId="0" applyNumberFormat="1" applyFont="1" applyBorder="1" applyAlignment="1">
      <alignment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wrapText="1"/>
    </xf>
    <xf numFmtId="0" fontId="17" fillId="0" borderId="22" xfId="0" applyFont="1" applyBorder="1" applyAlignment="1">
      <alignment horizontal="center" wrapText="1"/>
    </xf>
    <xf numFmtId="0" fontId="0" fillId="0" borderId="62" xfId="0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/>
    </xf>
    <xf numFmtId="4" fontId="16" fillId="0" borderId="59" xfId="0" applyNumberFormat="1" applyFont="1" applyBorder="1" applyAlignment="1">
      <alignment horizontal="center" wrapText="1"/>
    </xf>
    <xf numFmtId="4" fontId="16" fillId="0" borderId="59" xfId="0" applyNumberFormat="1" applyFont="1" applyBorder="1" applyAlignment="1">
      <alignment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50" xfId="0" applyBorder="1" applyAlignment="1">
      <alignment/>
    </xf>
    <xf numFmtId="0" fontId="0" fillId="0" borderId="30" xfId="0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58" xfId="0" applyBorder="1" applyAlignment="1">
      <alignment/>
    </xf>
    <xf numFmtId="0" fontId="17" fillId="0" borderId="59" xfId="0" applyFont="1" applyBorder="1" applyAlignment="1">
      <alignment wrapText="1"/>
    </xf>
    <xf numFmtId="2" fontId="17" fillId="0" borderId="2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" fontId="16" fillId="0" borderId="10" xfId="0" applyNumberFormat="1" applyFont="1" applyBorder="1" applyAlignment="1">
      <alignment wrapText="1"/>
    </xf>
    <xf numFmtId="0" fontId="17" fillId="0" borderId="63" xfId="0" applyFont="1" applyBorder="1" applyAlignment="1">
      <alignment horizontal="center" wrapText="1"/>
    </xf>
    <xf numFmtId="4" fontId="16" fillId="0" borderId="61" xfId="0" applyNumberFormat="1" applyFont="1" applyBorder="1" applyAlignment="1">
      <alignment horizontal="center" wrapText="1"/>
    </xf>
    <xf numFmtId="4" fontId="16" fillId="0" borderId="59" xfId="0" applyNumberFormat="1" applyFont="1" applyBorder="1" applyAlignment="1">
      <alignment vertical="center" wrapText="1"/>
    </xf>
    <xf numFmtId="4" fontId="16" fillId="0" borderId="18" xfId="0" applyNumberFormat="1" applyFont="1" applyBorder="1" applyAlignment="1">
      <alignment vertical="center" wrapText="1"/>
    </xf>
    <xf numFmtId="4" fontId="0" fillId="0" borderId="60" xfId="0" applyNumberFormat="1" applyBorder="1" applyAlignment="1">
      <alignment/>
    </xf>
    <xf numFmtId="4" fontId="20" fillId="0" borderId="11" xfId="0" applyNumberFormat="1" applyFont="1" applyBorder="1" applyAlignment="1">
      <alignment horizontal="center" vertical="center" wrapText="1"/>
    </xf>
    <xf numFmtId="4" fontId="16" fillId="0" borderId="12" xfId="0" applyNumberFormat="1" applyFont="1" applyBorder="1" applyAlignment="1">
      <alignment/>
    </xf>
    <xf numFmtId="4" fontId="0" fillId="0" borderId="50" xfId="0" applyNumberFormat="1" applyBorder="1" applyAlignment="1">
      <alignment/>
    </xf>
    <xf numFmtId="4" fontId="16" fillId="0" borderId="11" xfId="0" applyNumberFormat="1" applyFont="1" applyBorder="1" applyAlignment="1">
      <alignment horizontal="left" wrapText="1"/>
    </xf>
    <xf numFmtId="4" fontId="16" fillId="0" borderId="11" xfId="0" applyNumberFormat="1" applyFont="1" applyBorder="1" applyAlignment="1">
      <alignment horizontal="left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left" vertical="center" wrapText="1"/>
    </xf>
    <xf numFmtId="4" fontId="0" fillId="0" borderId="58" xfId="0" applyNumberFormat="1" applyBorder="1" applyAlignment="1">
      <alignment/>
    </xf>
    <xf numFmtId="4" fontId="16" fillId="0" borderId="64" xfId="0" applyNumberFormat="1" applyFont="1" applyBorder="1" applyAlignment="1">
      <alignment horizontal="center" vertical="center" wrapText="1"/>
    </xf>
    <xf numFmtId="4" fontId="20" fillId="0" borderId="59" xfId="0" applyNumberFormat="1" applyFont="1" applyBorder="1" applyAlignment="1">
      <alignment horizontal="center" vertical="center" wrapText="1"/>
    </xf>
    <xf numFmtId="4" fontId="16" fillId="0" borderId="59" xfId="0" applyNumberFormat="1" applyFont="1" applyBorder="1" applyAlignment="1">
      <alignment horizontal="left" wrapText="1"/>
    </xf>
    <xf numFmtId="4" fontId="16" fillId="0" borderId="27" xfId="0" applyNumberFormat="1" applyFont="1" applyBorder="1" applyAlignment="1">
      <alignment horizontal="center" wrapText="1"/>
    </xf>
    <xf numFmtId="4" fontId="0" fillId="0" borderId="59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6" fillId="0" borderId="17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17" fillId="0" borderId="11" xfId="0" applyNumberFormat="1" applyFont="1" applyBorder="1" applyAlignment="1">
      <alignment horizontal="left" wrapText="1"/>
    </xf>
    <xf numFmtId="4" fontId="16" fillId="0" borderId="62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wrapText="1"/>
    </xf>
    <xf numFmtId="4" fontId="16" fillId="0" borderId="13" xfId="0" applyNumberFormat="1" applyFont="1" applyBorder="1" applyAlignment="1">
      <alignment horizontal="left" wrapText="1"/>
    </xf>
    <xf numFmtId="4" fontId="0" fillId="0" borderId="13" xfId="0" applyNumberFormat="1" applyBorder="1" applyAlignment="1">
      <alignment/>
    </xf>
    <xf numFmtId="4" fontId="16" fillId="0" borderId="21" xfId="0" applyNumberFormat="1" applyFont="1" applyBorder="1" applyAlignment="1">
      <alignment horizontal="center" wrapText="1"/>
    </xf>
    <xf numFmtId="4" fontId="16" fillId="0" borderId="19" xfId="0" applyNumberFormat="1" applyFont="1" applyBorder="1" applyAlignment="1">
      <alignment horizontal="center" wrapText="1"/>
    </xf>
    <xf numFmtId="4" fontId="20" fillId="0" borderId="59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 wrapText="1"/>
    </xf>
    <xf numFmtId="4" fontId="16" fillId="0" borderId="31" xfId="0" applyNumberFormat="1" applyFont="1" applyBorder="1" applyAlignment="1">
      <alignment horizontal="center" wrapText="1"/>
    </xf>
    <xf numFmtId="4" fontId="16" fillId="0" borderId="31" xfId="0" applyNumberFormat="1" applyFont="1" applyBorder="1" applyAlignment="1">
      <alignment wrapText="1"/>
    </xf>
    <xf numFmtId="4" fontId="20" fillId="0" borderId="13" xfId="0" applyNumberFormat="1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center" wrapText="1"/>
    </xf>
    <xf numFmtId="4" fontId="16" fillId="0" borderId="11" xfId="0" applyNumberFormat="1" applyFont="1" applyBorder="1" applyAlignment="1">
      <alignment/>
    </xf>
    <xf numFmtId="4" fontId="16" fillId="0" borderId="51" xfId="0" applyNumberFormat="1" applyFont="1" applyBorder="1" applyAlignment="1">
      <alignment horizontal="center" wrapText="1"/>
    </xf>
    <xf numFmtId="4" fontId="17" fillId="0" borderId="53" xfId="0" applyNumberFormat="1" applyFont="1" applyBorder="1" applyAlignment="1">
      <alignment horizontal="center" wrapText="1"/>
    </xf>
    <xf numFmtId="4" fontId="17" fillId="0" borderId="35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7" fillId="0" borderId="12" xfId="0" applyNumberFormat="1" applyFont="1" applyBorder="1" applyAlignment="1">
      <alignment wrapText="1"/>
    </xf>
    <xf numFmtId="4" fontId="0" fillId="0" borderId="59" xfId="0" applyNumberFormat="1" applyBorder="1" applyAlignment="1">
      <alignment/>
    </xf>
    <xf numFmtId="4" fontId="20" fillId="0" borderId="22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wrapText="1"/>
    </xf>
    <xf numFmtId="4" fontId="16" fillId="0" borderId="12" xfId="0" applyNumberFormat="1" applyFont="1" applyBorder="1" applyAlignment="1">
      <alignment horizontal="center"/>
    </xf>
    <xf numFmtId="4" fontId="16" fillId="0" borderId="40" xfId="0" applyNumberFormat="1" applyFont="1" applyBorder="1" applyAlignment="1">
      <alignment wrapText="1"/>
    </xf>
    <xf numFmtId="4" fontId="16" fillId="0" borderId="53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wrapText="1"/>
    </xf>
    <xf numFmtId="4" fontId="0" fillId="0" borderId="53" xfId="0" applyNumberFormat="1" applyBorder="1" applyAlignment="1">
      <alignment wrapText="1"/>
    </xf>
    <xf numFmtId="4" fontId="0" fillId="0" borderId="56" xfId="0" applyNumberForma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0" fillId="0" borderId="57" xfId="0" applyNumberFormat="1" applyBorder="1" applyAlignment="1">
      <alignment wrapText="1"/>
    </xf>
    <xf numFmtId="4" fontId="16" fillId="0" borderId="56" xfId="0" applyNumberFormat="1" applyFon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62" xfId="0" applyNumberFormat="1" applyBorder="1" applyAlignment="1">
      <alignment horizontal="center" wrapText="1"/>
    </xf>
    <xf numFmtId="4" fontId="17" fillId="0" borderId="19" xfId="0" applyNumberFormat="1" applyFont="1" applyBorder="1" applyAlignment="1">
      <alignment wrapText="1"/>
    </xf>
    <xf numFmtId="4" fontId="10" fillId="0" borderId="64" xfId="0" applyNumberFormat="1" applyFont="1" applyBorder="1" applyAlignment="1">
      <alignment wrapText="1"/>
    </xf>
    <xf numFmtId="4" fontId="20" fillId="0" borderId="30" xfId="0" applyNumberFormat="1" applyFont="1" applyBorder="1" applyAlignment="1">
      <alignment horizontal="justify"/>
    </xf>
    <xf numFmtId="4" fontId="16" fillId="0" borderId="19" xfId="0" applyNumberFormat="1" applyFont="1" applyBorder="1" applyAlignment="1">
      <alignment/>
    </xf>
    <xf numFmtId="4" fontId="20" fillId="0" borderId="18" xfId="0" applyNumberFormat="1" applyFont="1" applyBorder="1" applyAlignment="1">
      <alignment horizontal="center" wrapText="1"/>
    </xf>
    <xf numFmtId="4" fontId="0" fillId="0" borderId="65" xfId="0" applyNumberFormat="1" applyBorder="1" applyAlignment="1">
      <alignment/>
    </xf>
    <xf numFmtId="4" fontId="0" fillId="0" borderId="18" xfId="0" applyNumberFormat="1" applyBorder="1" applyAlignment="1">
      <alignment wrapText="1"/>
    </xf>
    <xf numFmtId="4" fontId="16" fillId="0" borderId="11" xfId="0" applyNumberFormat="1" applyFont="1" applyBorder="1" applyAlignment="1">
      <alignment/>
    </xf>
    <xf numFmtId="4" fontId="20" fillId="0" borderId="15" xfId="0" applyNumberFormat="1" applyFont="1" applyBorder="1" applyAlignment="1">
      <alignment vertical="center" wrapText="1"/>
    </xf>
    <xf numFmtId="4" fontId="20" fillId="0" borderId="22" xfId="0" applyNumberFormat="1" applyFont="1" applyBorder="1" applyAlignment="1">
      <alignment vertical="center" wrapText="1"/>
    </xf>
    <xf numFmtId="4" fontId="20" fillId="0" borderId="63" xfId="0" applyNumberFormat="1" applyFont="1" applyBorder="1" applyAlignment="1">
      <alignment vertical="center" wrapText="1"/>
    </xf>
    <xf numFmtId="4" fontId="17" fillId="0" borderId="65" xfId="0" applyNumberFormat="1" applyFont="1" applyBorder="1" applyAlignment="1">
      <alignment wrapText="1"/>
    </xf>
    <xf numFmtId="4" fontId="20" fillId="0" borderId="28" xfId="0" applyNumberFormat="1" applyFont="1" applyBorder="1" applyAlignment="1">
      <alignment vertical="center" wrapText="1"/>
    </xf>
    <xf numFmtId="4" fontId="20" fillId="0" borderId="54" xfId="0" applyNumberFormat="1" applyFont="1" applyBorder="1" applyAlignment="1">
      <alignment vertic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wrapText="1"/>
    </xf>
    <xf numFmtId="0" fontId="16" fillId="33" borderId="13" xfId="0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7" fillId="33" borderId="20" xfId="0" applyNumberFormat="1" applyFont="1" applyFill="1" applyBorder="1" applyAlignment="1">
      <alignment horizontal="center" wrapText="1"/>
    </xf>
    <xf numFmtId="4" fontId="16" fillId="33" borderId="11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7" fillId="33" borderId="59" xfId="0" applyNumberFormat="1" applyFont="1" applyFill="1" applyBorder="1" applyAlignment="1">
      <alignment horizontal="center" wrapText="1"/>
    </xf>
    <xf numFmtId="0" fontId="16" fillId="0" borderId="31" xfId="0" applyFont="1" applyBorder="1" applyAlignment="1">
      <alignment vertical="center" wrapText="1"/>
    </xf>
    <xf numFmtId="4" fontId="16" fillId="0" borderId="62" xfId="0" applyNumberFormat="1" applyFont="1" applyBorder="1" applyAlignment="1">
      <alignment wrapText="1"/>
    </xf>
    <xf numFmtId="4" fontId="16" fillId="0" borderId="66" xfId="0" applyNumberFormat="1" applyFont="1" applyBorder="1" applyAlignment="1">
      <alignment wrapText="1"/>
    </xf>
    <xf numFmtId="0" fontId="16" fillId="0" borderId="6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59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59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4" fontId="16" fillId="0" borderId="13" xfId="0" applyNumberFormat="1" applyFont="1" applyBorder="1" applyAlignment="1">
      <alignment horizontal="center" wrapText="1"/>
    </xf>
    <xf numFmtId="4" fontId="16" fillId="0" borderId="22" xfId="0" applyNumberFormat="1" applyFont="1" applyBorder="1" applyAlignment="1">
      <alignment horizontal="center" wrapText="1"/>
    </xf>
    <xf numFmtId="4" fontId="16" fillId="0" borderId="59" xfId="0" applyNumberFormat="1" applyFont="1" applyBorder="1" applyAlignment="1">
      <alignment horizontal="center" wrapText="1"/>
    </xf>
    <xf numFmtId="0" fontId="23" fillId="0" borderId="68" xfId="0" applyFont="1" applyBorder="1" applyAlignment="1">
      <alignment horizontal="center" wrapText="1"/>
    </xf>
    <xf numFmtId="0" fontId="23" fillId="0" borderId="69" xfId="0" applyFont="1" applyBorder="1" applyAlignment="1">
      <alignment horizontal="center" wrapText="1"/>
    </xf>
    <xf numFmtId="0" fontId="23" fillId="0" borderId="61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4" fontId="16" fillId="0" borderId="11" xfId="0" applyNumberFormat="1" applyFont="1" applyBorder="1" applyAlignment="1">
      <alignment horizont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11" xfId="0" applyNumberFormat="1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4" fontId="22" fillId="0" borderId="11" xfId="0" applyNumberFormat="1" applyFont="1" applyBorder="1" applyAlignment="1">
      <alignment horizontal="center" wrapText="1"/>
    </xf>
    <xf numFmtId="4" fontId="22" fillId="0" borderId="13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6" fillId="0" borderId="52" xfId="0" applyFont="1" applyBorder="1" applyAlignment="1">
      <alignment vertical="top" wrapText="1"/>
    </xf>
    <xf numFmtId="0" fontId="16" fillId="0" borderId="36" xfId="0" applyFont="1" applyBorder="1" applyAlignment="1">
      <alignment vertical="top" wrapText="1"/>
    </xf>
    <xf numFmtId="4" fontId="16" fillId="0" borderId="32" xfId="0" applyNumberFormat="1" applyFont="1" applyBorder="1" applyAlignment="1">
      <alignment horizontal="center" wrapText="1"/>
    </xf>
    <xf numFmtId="4" fontId="16" fillId="0" borderId="34" xfId="0" applyNumberFormat="1" applyFont="1" applyBorder="1" applyAlignment="1">
      <alignment horizontal="center" wrapText="1"/>
    </xf>
    <xf numFmtId="4" fontId="16" fillId="0" borderId="29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4" fontId="20" fillId="0" borderId="63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top" wrapText="1"/>
    </xf>
    <xf numFmtId="0" fontId="16" fillId="0" borderId="65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49" xfId="0" applyFont="1" applyBorder="1" applyAlignment="1">
      <alignment horizontal="center" wrapText="1"/>
    </xf>
    <xf numFmtId="0" fontId="16" fillId="0" borderId="12" xfId="0" applyFont="1" applyBorder="1" applyAlignment="1">
      <alignment horizontal="center" vertical="top" wrapText="1"/>
    </xf>
    <xf numFmtId="0" fontId="16" fillId="0" borderId="61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wrapText="1"/>
    </xf>
    <xf numFmtId="0" fontId="16" fillId="0" borderId="36" xfId="0" applyFont="1" applyBorder="1" applyAlignment="1">
      <alignment horizontal="center" wrapText="1"/>
    </xf>
    <xf numFmtId="4" fontId="22" fillId="0" borderId="67" xfId="0" applyNumberFormat="1" applyFont="1" applyBorder="1" applyAlignment="1">
      <alignment horizontal="center" wrapText="1"/>
    </xf>
    <xf numFmtId="4" fontId="22" fillId="0" borderId="65" xfId="0" applyNumberFormat="1" applyFont="1" applyBorder="1" applyAlignment="1">
      <alignment horizontal="center" wrapText="1"/>
    </xf>
    <xf numFmtId="4" fontId="22" fillId="0" borderId="70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31" xfId="0" applyNumberFormat="1" applyFont="1" applyBorder="1" applyAlignment="1">
      <alignment horizontal="center" vertical="center" wrapText="1"/>
    </xf>
    <xf numFmtId="4" fontId="16" fillId="0" borderId="6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4" fontId="22" fillId="0" borderId="20" xfId="0" applyNumberFormat="1" applyFont="1" applyBorder="1" applyAlignment="1">
      <alignment horizontal="center" wrapText="1"/>
    </xf>
    <xf numFmtId="4" fontId="22" fillId="0" borderId="18" xfId="0" applyNumberFormat="1" applyFont="1" applyBorder="1" applyAlignment="1">
      <alignment horizontal="center" wrapText="1"/>
    </xf>
    <xf numFmtId="4" fontId="16" fillId="0" borderId="21" xfId="0" applyNumberFormat="1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wrapText="1"/>
    </xf>
    <xf numFmtId="4" fontId="16" fillId="0" borderId="30" xfId="0" applyNumberFormat="1" applyFont="1" applyBorder="1" applyAlignment="1">
      <alignment horizontal="center" wrapText="1"/>
    </xf>
    <xf numFmtId="4" fontId="20" fillId="0" borderId="11" xfId="0" applyNumberFormat="1" applyFont="1" applyBorder="1" applyAlignment="1">
      <alignment horizontal="center" wrapText="1"/>
    </xf>
    <xf numFmtId="4" fontId="16" fillId="0" borderId="61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4" fontId="20" fillId="0" borderId="20" xfId="0" applyNumberFormat="1" applyFont="1" applyBorder="1" applyAlignment="1">
      <alignment horizontal="center" wrapText="1"/>
    </xf>
    <xf numFmtId="4" fontId="20" fillId="0" borderId="13" xfId="0" applyNumberFormat="1" applyFont="1" applyBorder="1" applyAlignment="1">
      <alignment horizontal="center" wrapText="1"/>
    </xf>
    <xf numFmtId="4" fontId="20" fillId="0" borderId="22" xfId="0" applyNumberFormat="1" applyFont="1" applyBorder="1" applyAlignment="1">
      <alignment horizontal="center" wrapText="1"/>
    </xf>
    <xf numFmtId="4" fontId="20" fillId="0" borderId="59" xfId="0" applyNumberFormat="1" applyFont="1" applyBorder="1" applyAlignment="1">
      <alignment horizontal="center" wrapText="1"/>
    </xf>
    <xf numFmtId="4" fontId="16" fillId="0" borderId="62" xfId="0" applyNumberFormat="1" applyFont="1" applyBorder="1" applyAlignment="1">
      <alignment horizontal="center" wrapText="1"/>
    </xf>
    <xf numFmtId="4" fontId="16" fillId="0" borderId="27" xfId="0" applyNumberFormat="1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4" fontId="20" fillId="0" borderId="71" xfId="0" applyNumberFormat="1" applyFont="1" applyBorder="1" applyAlignment="1">
      <alignment horizontal="center" wrapText="1"/>
    </xf>
    <xf numFmtId="4" fontId="20" fillId="0" borderId="17" xfId="0" applyNumberFormat="1" applyFont="1" applyBorder="1" applyAlignment="1">
      <alignment horizontal="center" wrapText="1"/>
    </xf>
    <xf numFmtId="4" fontId="20" fillId="0" borderId="30" xfId="0" applyNumberFormat="1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4" fontId="16" fillId="0" borderId="64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wrapText="1"/>
    </xf>
    <xf numFmtId="4" fontId="21" fillId="0" borderId="17" xfId="0" applyNumberFormat="1" applyFont="1" applyBorder="1" applyAlignment="1">
      <alignment horizontal="center" wrapText="1"/>
    </xf>
    <xf numFmtId="4" fontId="21" fillId="0" borderId="30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6" fillId="0" borderId="31" xfId="0" applyNumberFormat="1" applyFont="1" applyBorder="1" applyAlignment="1">
      <alignment horizontal="center" wrapText="1"/>
    </xf>
    <xf numFmtId="4" fontId="16" fillId="0" borderId="66" xfId="0" applyNumberFormat="1" applyFont="1" applyBorder="1" applyAlignment="1">
      <alignment horizontal="center" wrapText="1"/>
    </xf>
    <xf numFmtId="0" fontId="16" fillId="0" borderId="62" xfId="0" applyFont="1" applyBorder="1" applyAlignment="1">
      <alignment horizontal="center" wrapText="1"/>
    </xf>
    <xf numFmtId="4" fontId="16" fillId="0" borderId="11" xfId="0" applyNumberFormat="1" applyFont="1" applyBorder="1" applyAlignment="1">
      <alignment/>
    </xf>
    <xf numFmtId="0" fontId="16" fillId="0" borderId="26" xfId="0" applyFont="1" applyBorder="1" applyAlignment="1">
      <alignment horizontal="center" wrapText="1"/>
    </xf>
    <xf numFmtId="4" fontId="16" fillId="0" borderId="72" xfId="0" applyNumberFormat="1" applyFont="1" applyBorder="1" applyAlignment="1">
      <alignment horizontal="center" wrapText="1"/>
    </xf>
    <xf numFmtId="4" fontId="16" fillId="0" borderId="36" xfId="0" applyNumberFormat="1" applyFont="1" applyBorder="1" applyAlignment="1">
      <alignment horizontal="center" wrapText="1"/>
    </xf>
    <xf numFmtId="4" fontId="16" fillId="0" borderId="57" xfId="0" applyNumberFormat="1" applyFont="1" applyBorder="1" applyAlignment="1">
      <alignment horizontal="center" wrapText="1"/>
    </xf>
    <xf numFmtId="4" fontId="10" fillId="0" borderId="52" xfId="0" applyNumberFormat="1" applyFont="1" applyBorder="1" applyAlignment="1">
      <alignment horizontal="center" wrapText="1"/>
    </xf>
    <xf numFmtId="4" fontId="10" fillId="0" borderId="36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center"/>
    </xf>
    <xf numFmtId="4" fontId="21" fillId="0" borderId="55" xfId="0" applyNumberFormat="1" applyFont="1" applyBorder="1" applyAlignment="1">
      <alignment horizontal="center" wrapText="1"/>
    </xf>
    <xf numFmtId="4" fontId="21" fillId="0" borderId="40" xfId="0" applyNumberFormat="1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4" fontId="10" fillId="0" borderId="53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56" xfId="0" applyNumberFormat="1" applyFont="1" applyBorder="1" applyAlignment="1">
      <alignment horizontal="center" wrapText="1"/>
    </xf>
    <xf numFmtId="4" fontId="10" fillId="0" borderId="57" xfId="0" applyNumberFormat="1" applyFont="1" applyBorder="1" applyAlignment="1">
      <alignment horizontal="center" wrapText="1"/>
    </xf>
    <xf numFmtId="4" fontId="16" fillId="0" borderId="28" xfId="0" applyNumberFormat="1" applyFont="1" applyBorder="1" applyAlignment="1">
      <alignment horizontal="center" wrapText="1"/>
    </xf>
    <xf numFmtId="4" fontId="16" fillId="0" borderId="54" xfId="0" applyNumberFormat="1" applyFont="1" applyBorder="1" applyAlignment="1">
      <alignment horizontal="center" wrapText="1"/>
    </xf>
    <xf numFmtId="4" fontId="16" fillId="0" borderId="63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4" fontId="16" fillId="0" borderId="18" xfId="0" applyNumberFormat="1" applyFont="1" applyBorder="1" applyAlignment="1">
      <alignment horizontal="center" wrapText="1"/>
    </xf>
    <xf numFmtId="4" fontId="16" fillId="0" borderId="52" xfId="0" applyNumberFormat="1" applyFont="1" applyBorder="1" applyAlignment="1">
      <alignment horizontal="center" wrapText="1"/>
    </xf>
    <xf numFmtId="4" fontId="16" fillId="0" borderId="56" xfId="0" applyNumberFormat="1" applyFont="1" applyBorder="1" applyAlignment="1">
      <alignment horizontal="center" wrapText="1"/>
    </xf>
    <xf numFmtId="4" fontId="16" fillId="0" borderId="53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wrapText="1"/>
    </xf>
    <xf numFmtId="0" fontId="0" fillId="0" borderId="69" xfId="0" applyBorder="1" applyAlignment="1">
      <alignment/>
    </xf>
    <xf numFmtId="0" fontId="0" fillId="0" borderId="74" xfId="0" applyBorder="1" applyAlignment="1">
      <alignment/>
    </xf>
    <xf numFmtId="0" fontId="0" fillId="0" borderId="73" xfId="0" applyBorder="1" applyAlignment="1">
      <alignment/>
    </xf>
    <xf numFmtId="4" fontId="0" fillId="0" borderId="68" xfId="0" applyNumberFormat="1" applyBorder="1" applyAlignment="1">
      <alignment horizontal="center" wrapText="1"/>
    </xf>
    <xf numFmtId="0" fontId="0" fillId="0" borderId="74" xfId="0" applyBorder="1" applyAlignment="1">
      <alignment wrapText="1"/>
    </xf>
    <xf numFmtId="0" fontId="16" fillId="0" borderId="18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16" fontId="16" fillId="0" borderId="32" xfId="0" applyNumberFormat="1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75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16" fontId="16" fillId="0" borderId="11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3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J83"/>
  <sheetViews>
    <sheetView zoomScalePageLayoutView="0" workbookViewId="0" topLeftCell="A13">
      <selection activeCell="A1" sqref="A1:Q1"/>
    </sheetView>
  </sheetViews>
  <sheetFormatPr defaultColWidth="9.00390625" defaultRowHeight="12.75"/>
  <cols>
    <col min="1" max="1" width="0.12890625" style="0" customWidth="1"/>
    <col min="2" max="2" width="19.25390625" style="0" customWidth="1"/>
    <col min="16" max="16" width="9.625" style="0" bestFit="1" customWidth="1"/>
    <col min="19" max="19" width="9.125" style="0" hidden="1" customWidth="1"/>
    <col min="20" max="20" width="18.25390625" style="0" customWidth="1"/>
  </cols>
  <sheetData>
    <row r="1" spans="1:35" ht="18.75">
      <c r="A1" s="347" t="s">
        <v>45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S1" s="347" t="s">
        <v>52</v>
      </c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</row>
    <row r="2" spans="1:35" ht="15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</row>
    <row r="3" spans="1:35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6" ht="12.75" customHeight="1">
      <c r="A4" s="348" t="s">
        <v>23</v>
      </c>
      <c r="B4" s="350" t="s">
        <v>24</v>
      </c>
      <c r="C4" s="352" t="s">
        <v>25</v>
      </c>
      <c r="D4" s="352" t="s">
        <v>26</v>
      </c>
      <c r="E4" s="354" t="s">
        <v>33</v>
      </c>
      <c r="F4" s="355"/>
      <c r="G4" s="352" t="s">
        <v>27</v>
      </c>
      <c r="H4" s="352" t="s">
        <v>28</v>
      </c>
      <c r="I4" s="354" t="s">
        <v>17</v>
      </c>
      <c r="J4" s="355"/>
      <c r="K4" s="352" t="s">
        <v>31</v>
      </c>
      <c r="L4" s="352" t="s">
        <v>40</v>
      </c>
      <c r="M4" s="352" t="s">
        <v>34</v>
      </c>
      <c r="N4" s="362" t="s">
        <v>38</v>
      </c>
      <c r="O4" s="364" t="s">
        <v>39</v>
      </c>
      <c r="P4" s="356" t="s">
        <v>42</v>
      </c>
      <c r="Q4" s="358" t="s">
        <v>43</v>
      </c>
      <c r="R4" s="360" t="s">
        <v>44</v>
      </c>
      <c r="S4" s="348" t="s">
        <v>23</v>
      </c>
      <c r="T4" s="350" t="s">
        <v>24</v>
      </c>
      <c r="U4" s="352" t="s">
        <v>25</v>
      </c>
      <c r="V4" s="352" t="s">
        <v>26</v>
      </c>
      <c r="W4" s="354" t="s">
        <v>33</v>
      </c>
      <c r="X4" s="355"/>
      <c r="Y4" s="352" t="s">
        <v>27</v>
      </c>
      <c r="Z4" s="352" t="s">
        <v>28</v>
      </c>
      <c r="AA4" s="354" t="s">
        <v>17</v>
      </c>
      <c r="AB4" s="355"/>
      <c r="AC4" s="352" t="s">
        <v>31</v>
      </c>
      <c r="AD4" s="352" t="s">
        <v>40</v>
      </c>
      <c r="AE4" s="352" t="s">
        <v>34</v>
      </c>
      <c r="AF4" s="362" t="s">
        <v>38</v>
      </c>
      <c r="AG4" s="364" t="s">
        <v>39</v>
      </c>
      <c r="AH4" s="356" t="s">
        <v>42</v>
      </c>
      <c r="AI4" s="358" t="s">
        <v>43</v>
      </c>
      <c r="AJ4" s="360" t="s">
        <v>44</v>
      </c>
    </row>
    <row r="5" spans="1:36" ht="30" customHeight="1" thickBot="1">
      <c r="A5" s="349"/>
      <c r="B5" s="351"/>
      <c r="C5" s="353"/>
      <c r="D5" s="353"/>
      <c r="E5" s="13">
        <v>0.15</v>
      </c>
      <c r="F5" s="13">
        <v>0.25</v>
      </c>
      <c r="G5" s="353"/>
      <c r="H5" s="353"/>
      <c r="I5" s="6" t="s">
        <v>30</v>
      </c>
      <c r="J5" s="6" t="s">
        <v>29</v>
      </c>
      <c r="K5" s="353"/>
      <c r="L5" s="353"/>
      <c r="M5" s="353"/>
      <c r="N5" s="363"/>
      <c r="O5" s="365"/>
      <c r="P5" s="357"/>
      <c r="Q5" s="359"/>
      <c r="R5" s="361"/>
      <c r="S5" s="349"/>
      <c r="T5" s="351"/>
      <c r="U5" s="353"/>
      <c r="V5" s="353"/>
      <c r="W5" s="13">
        <v>0.15</v>
      </c>
      <c r="X5" s="13">
        <v>0.25</v>
      </c>
      <c r="Y5" s="353"/>
      <c r="Z5" s="353"/>
      <c r="AA5" s="6" t="s">
        <v>30</v>
      </c>
      <c r="AB5" s="6" t="s">
        <v>29</v>
      </c>
      <c r="AC5" s="353"/>
      <c r="AD5" s="353"/>
      <c r="AE5" s="353"/>
      <c r="AF5" s="363"/>
      <c r="AG5" s="365"/>
      <c r="AH5" s="357"/>
      <c r="AI5" s="359"/>
      <c r="AJ5" s="361"/>
    </row>
    <row r="6" spans="1:36" ht="12.75">
      <c r="A6" s="2"/>
      <c r="B6" s="8" t="s">
        <v>35</v>
      </c>
      <c r="C6" s="9"/>
      <c r="D6" s="9"/>
      <c r="E6" s="14"/>
      <c r="F6" s="14"/>
      <c r="G6" s="9"/>
      <c r="H6" s="9"/>
      <c r="I6" s="9"/>
      <c r="J6" s="9"/>
      <c r="K6" s="9"/>
      <c r="L6" s="15">
        <f>J6*0.02</f>
        <v>0</v>
      </c>
      <c r="M6" s="9"/>
      <c r="N6" s="10"/>
      <c r="O6" s="39"/>
      <c r="P6" s="104"/>
      <c r="Q6" s="51"/>
      <c r="R6" s="120"/>
      <c r="S6" s="2"/>
      <c r="T6" s="8" t="s">
        <v>35</v>
      </c>
      <c r="U6" s="9"/>
      <c r="V6" s="9"/>
      <c r="W6" s="14"/>
      <c r="X6" s="14"/>
      <c r="Y6" s="9"/>
      <c r="Z6" s="9"/>
      <c r="AA6" s="9"/>
      <c r="AB6" s="9"/>
      <c r="AC6" s="9"/>
      <c r="AD6" s="15">
        <f>AB6*0.02</f>
        <v>0</v>
      </c>
      <c r="AE6" s="9"/>
      <c r="AF6" s="10"/>
      <c r="AG6" s="39"/>
      <c r="AH6" s="104"/>
      <c r="AI6" s="51"/>
      <c r="AJ6" s="120"/>
    </row>
    <row r="7" spans="1:36" ht="12.75">
      <c r="A7" s="7">
        <v>1</v>
      </c>
      <c r="B7" s="11" t="s">
        <v>0</v>
      </c>
      <c r="C7" s="4">
        <v>117534</v>
      </c>
      <c r="D7" s="4">
        <v>171886</v>
      </c>
      <c r="E7" s="4"/>
      <c r="F7" s="4">
        <f aca="true" t="shared" si="0" ref="F7:F22">(C7+G7+D7)*25/75</f>
        <v>98342.66666666667</v>
      </c>
      <c r="G7" s="4">
        <v>5608</v>
      </c>
      <c r="H7" s="4">
        <f>(SUM(C7:G7))*1.2</f>
        <v>472044.8</v>
      </c>
      <c r="I7" s="4">
        <f aca="true" t="shared" si="1" ref="I7:I22">SUM(C7:H7)</f>
        <v>865415.4666666667</v>
      </c>
      <c r="J7" s="4">
        <f aca="true" t="shared" si="2" ref="J7:J22">I7*12</f>
        <v>10384985.6</v>
      </c>
      <c r="K7" s="4">
        <v>228879</v>
      </c>
      <c r="L7" s="4">
        <v>113234</v>
      </c>
      <c r="M7" s="102"/>
      <c r="N7" s="136">
        <f>(I7+J7+K7+L7+M7)*1.1*1.09</f>
        <v>13899424.365933336</v>
      </c>
      <c r="O7" s="112">
        <f>(J7+K7+L7+M7+N7)*1.1*1.09</f>
        <v>29527201.036154076</v>
      </c>
      <c r="P7" s="105">
        <f>O7/1000</f>
        <v>29527.201036154078</v>
      </c>
      <c r="Q7" s="54">
        <f>P7*0.262</f>
        <v>7736.126671472369</v>
      </c>
      <c r="R7" s="121">
        <f>P7+Q7</f>
        <v>37263.32770762645</v>
      </c>
      <c r="S7" s="7">
        <v>1</v>
      </c>
      <c r="T7" s="11" t="s">
        <v>0</v>
      </c>
      <c r="U7" s="4">
        <v>117534</v>
      </c>
      <c r="V7" s="4">
        <v>171886</v>
      </c>
      <c r="W7" s="4"/>
      <c r="X7" s="4">
        <f aca="true" t="shared" si="3" ref="X7:X22">(U7+Y7+V7)*25/75</f>
        <v>98342.66666666667</v>
      </c>
      <c r="Y7" s="4">
        <v>5608</v>
      </c>
      <c r="Z7" s="4">
        <f>(SUM(U7:Y7))*1.2</f>
        <v>472044.8</v>
      </c>
      <c r="AA7" s="4">
        <f>SUM(U7:Z7)</f>
        <v>865415.4666666667</v>
      </c>
      <c r="AB7" s="4">
        <f aca="true" t="shared" si="4" ref="AB7:AB22">AA7*12</f>
        <v>10384985.6</v>
      </c>
      <c r="AC7" s="4">
        <v>228879</v>
      </c>
      <c r="AD7" s="4">
        <v>113234</v>
      </c>
      <c r="AE7" s="102"/>
      <c r="AF7" s="136">
        <f>(AA7+AB7+AC7+AD7+AE7)*1.1*1.09</f>
        <v>13899424.365933336</v>
      </c>
      <c r="AG7" s="112">
        <f>(AB7+AC7+AD7+AE7+AF7)*1.1*1.09*1.09</f>
        <v>32184649.129407946</v>
      </c>
      <c r="AH7" s="105">
        <f>AG7/1000</f>
        <v>32184.649129407946</v>
      </c>
      <c r="AI7" s="54">
        <f>AH7*0.262</f>
        <v>8432.378071904883</v>
      </c>
      <c r="AJ7" s="121">
        <f>AH7+AI7</f>
        <v>40617.02720131283</v>
      </c>
    </row>
    <row r="8" spans="1:36" ht="12.75">
      <c r="A8" s="7">
        <v>2</v>
      </c>
      <c r="B8" s="11" t="s">
        <v>1</v>
      </c>
      <c r="C8" s="4">
        <v>105691</v>
      </c>
      <c r="D8" s="4">
        <v>128231</v>
      </c>
      <c r="E8" s="4"/>
      <c r="F8" s="4">
        <f t="shared" si="0"/>
        <v>80027.66666666667</v>
      </c>
      <c r="G8" s="3">
        <v>6161</v>
      </c>
      <c r="H8" s="4">
        <f aca="true" t="shared" si="5" ref="H8:H31">(SUM(C8:G8))*1.2</f>
        <v>384132.8</v>
      </c>
      <c r="I8" s="4">
        <f>SUM(C8:H8)</f>
        <v>704243.4666666667</v>
      </c>
      <c r="J8" s="4">
        <f t="shared" si="2"/>
        <v>8450921.6</v>
      </c>
      <c r="K8" s="4">
        <v>193091</v>
      </c>
      <c r="L8" s="4">
        <v>95832</v>
      </c>
      <c r="M8" s="3"/>
      <c r="N8" s="5">
        <f aca="true" t="shared" si="6" ref="N8:N22">((D8*0.05*25/75)+(D8*0.05))*2.2*6</f>
        <v>112843.28000000003</v>
      </c>
      <c r="O8" s="112">
        <f aca="true" t="shared" si="7" ref="O8:O22">(J8+K8+L8+M8+N8)*1.1*1.09</f>
        <v>10614372.76812</v>
      </c>
      <c r="P8" s="105">
        <f aca="true" t="shared" si="8" ref="P8:P22">O8/1000</f>
        <v>10614.37276812</v>
      </c>
      <c r="Q8" s="54">
        <f aca="true" t="shared" si="9" ref="Q8:Q22">P8*0.262</f>
        <v>2780.96566524744</v>
      </c>
      <c r="R8" s="121">
        <f aca="true" t="shared" si="10" ref="R8:R22">P8+Q8</f>
        <v>13395.33843336744</v>
      </c>
      <c r="S8" s="7">
        <v>2</v>
      </c>
      <c r="T8" s="11" t="s">
        <v>1</v>
      </c>
      <c r="U8" s="4">
        <v>105691</v>
      </c>
      <c r="V8" s="4">
        <v>128231</v>
      </c>
      <c r="W8" s="4"/>
      <c r="X8" s="4">
        <f t="shared" si="3"/>
        <v>80027.66666666667</v>
      </c>
      <c r="Y8" s="3">
        <v>6161</v>
      </c>
      <c r="Z8" s="4">
        <f aca="true" t="shared" si="11" ref="Z8:Z22">(SUM(U8:Y8))*1.2</f>
        <v>384132.8</v>
      </c>
      <c r="AA8" s="4">
        <f>SUM(U8:Z8)</f>
        <v>704243.4666666667</v>
      </c>
      <c r="AB8" s="4">
        <f t="shared" si="4"/>
        <v>8450921.6</v>
      </c>
      <c r="AC8" s="4">
        <v>193091</v>
      </c>
      <c r="AD8" s="4">
        <v>95832</v>
      </c>
      <c r="AE8" s="3"/>
      <c r="AF8" s="5">
        <f aca="true" t="shared" si="12" ref="AF8:AF22">((V8*0.05*25/75)+(V8*0.05))*2.2*6</f>
        <v>112843.28000000003</v>
      </c>
      <c r="AG8" s="112">
        <f aca="true" t="shared" si="13" ref="AG8:AG22">(AB8+AC8+AD8+AE8+AF8)*1.1*1.09*1.09</f>
        <v>11569666.317250801</v>
      </c>
      <c r="AH8" s="105">
        <f aca="true" t="shared" si="14" ref="AH8:AH22">AG8/1000</f>
        <v>11569.666317250802</v>
      </c>
      <c r="AI8" s="54">
        <f aca="true" t="shared" si="15" ref="AI8:AI22">AH8*0.262</f>
        <v>3031.25257511971</v>
      </c>
      <c r="AJ8" s="121">
        <f aca="true" t="shared" si="16" ref="AJ8:AJ22">AH8+AI8</f>
        <v>14600.918892370511</v>
      </c>
    </row>
    <row r="9" spans="1:36" ht="12.75">
      <c r="A9" s="7">
        <v>4</v>
      </c>
      <c r="B9" s="11" t="s">
        <v>41</v>
      </c>
      <c r="C9" s="4">
        <v>49490</v>
      </c>
      <c r="D9" s="4">
        <v>9425</v>
      </c>
      <c r="E9" s="4"/>
      <c r="F9" s="4">
        <f t="shared" si="0"/>
        <v>20776.666666666668</v>
      </c>
      <c r="G9" s="4">
        <v>3415</v>
      </c>
      <c r="H9" s="4">
        <f t="shared" si="5"/>
        <v>99728</v>
      </c>
      <c r="I9" s="4">
        <f t="shared" si="1"/>
        <v>182834.6666666667</v>
      </c>
      <c r="J9" s="4">
        <f t="shared" si="2"/>
        <v>2194016</v>
      </c>
      <c r="K9" s="4">
        <v>59201</v>
      </c>
      <c r="L9" s="4"/>
      <c r="M9" s="3"/>
      <c r="N9" s="5">
        <f t="shared" si="6"/>
        <v>8294</v>
      </c>
      <c r="O9" s="112">
        <f t="shared" si="7"/>
        <v>2711551.6890000002</v>
      </c>
      <c r="P9" s="105">
        <f t="shared" si="8"/>
        <v>2711.5516890000004</v>
      </c>
      <c r="Q9" s="54">
        <f t="shared" si="9"/>
        <v>710.4265425180001</v>
      </c>
      <c r="R9" s="121">
        <f t="shared" si="10"/>
        <v>3421.9782315180005</v>
      </c>
      <c r="S9" s="7">
        <v>4</v>
      </c>
      <c r="T9" s="11" t="s">
        <v>41</v>
      </c>
      <c r="U9" s="4">
        <v>49490</v>
      </c>
      <c r="V9" s="4">
        <v>9425</v>
      </c>
      <c r="W9" s="4"/>
      <c r="X9" s="4">
        <f t="shared" si="3"/>
        <v>20776.666666666668</v>
      </c>
      <c r="Y9" s="4">
        <v>3415</v>
      </c>
      <c r="Z9" s="4">
        <f t="shared" si="11"/>
        <v>99728</v>
      </c>
      <c r="AA9" s="4">
        <f aca="true" t="shared" si="17" ref="AA9:AA22">SUM(U9:Z9)</f>
        <v>182834.6666666667</v>
      </c>
      <c r="AB9" s="4">
        <f t="shared" si="4"/>
        <v>2194016</v>
      </c>
      <c r="AC9" s="4">
        <v>59201</v>
      </c>
      <c r="AD9" s="4"/>
      <c r="AE9" s="3"/>
      <c r="AF9" s="5">
        <f t="shared" si="12"/>
        <v>8294</v>
      </c>
      <c r="AG9" s="112">
        <f t="shared" si="13"/>
        <v>2955591.3410100006</v>
      </c>
      <c r="AH9" s="105">
        <f t="shared" si="14"/>
        <v>2955.5913410100006</v>
      </c>
      <c r="AI9" s="54">
        <f t="shared" si="15"/>
        <v>774.3649313446202</v>
      </c>
      <c r="AJ9" s="121">
        <f t="shared" si="16"/>
        <v>3729.956272354621</v>
      </c>
    </row>
    <row r="10" spans="1:36" ht="12.75">
      <c r="A10" s="7">
        <v>5</v>
      </c>
      <c r="B10" s="11" t="s">
        <v>2</v>
      </c>
      <c r="C10" s="4">
        <v>122497</v>
      </c>
      <c r="D10" s="4">
        <v>102311</v>
      </c>
      <c r="E10" s="4"/>
      <c r="F10" s="4">
        <f t="shared" si="0"/>
        <v>77042</v>
      </c>
      <c r="G10" s="4">
        <v>6318</v>
      </c>
      <c r="H10" s="4">
        <f t="shared" si="5"/>
        <v>369801.6</v>
      </c>
      <c r="I10" s="4">
        <f t="shared" si="1"/>
        <v>677969.6</v>
      </c>
      <c r="J10" s="4">
        <f t="shared" si="2"/>
        <v>8135635.199999999</v>
      </c>
      <c r="K10" s="4">
        <v>201742</v>
      </c>
      <c r="L10" s="4"/>
      <c r="M10" s="3"/>
      <c r="N10" s="5">
        <f t="shared" si="6"/>
        <v>90033.68000000001</v>
      </c>
      <c r="O10" s="112">
        <f t="shared" si="7"/>
        <v>10104465.64512</v>
      </c>
      <c r="P10" s="105">
        <f t="shared" si="8"/>
        <v>10104.46564512</v>
      </c>
      <c r="Q10" s="54">
        <f t="shared" si="9"/>
        <v>2647.3699990214404</v>
      </c>
      <c r="R10" s="121">
        <f t="shared" si="10"/>
        <v>12751.835644141442</v>
      </c>
      <c r="S10" s="7">
        <v>5</v>
      </c>
      <c r="T10" s="11" t="s">
        <v>2</v>
      </c>
      <c r="U10" s="4">
        <v>122497</v>
      </c>
      <c r="V10" s="4">
        <v>102311</v>
      </c>
      <c r="W10" s="4"/>
      <c r="X10" s="4">
        <f t="shared" si="3"/>
        <v>77042</v>
      </c>
      <c r="Y10" s="4">
        <v>6318</v>
      </c>
      <c r="Z10" s="4">
        <f t="shared" si="11"/>
        <v>369801.6</v>
      </c>
      <c r="AA10" s="4">
        <f t="shared" si="17"/>
        <v>677969.6</v>
      </c>
      <c r="AB10" s="4">
        <f t="shared" si="4"/>
        <v>8135635.199999999</v>
      </c>
      <c r="AC10" s="4">
        <v>201742</v>
      </c>
      <c r="AD10" s="4"/>
      <c r="AE10" s="3"/>
      <c r="AF10" s="5">
        <f t="shared" si="12"/>
        <v>90033.68000000001</v>
      </c>
      <c r="AG10" s="112">
        <f t="shared" si="13"/>
        <v>11013867.5531808</v>
      </c>
      <c r="AH10" s="105">
        <f t="shared" si="14"/>
        <v>11013.8675531808</v>
      </c>
      <c r="AI10" s="54">
        <f t="shared" si="15"/>
        <v>2885.6332989333696</v>
      </c>
      <c r="AJ10" s="121">
        <f t="shared" si="16"/>
        <v>13899.50085211417</v>
      </c>
    </row>
    <row r="11" spans="1:36" ht="12.75">
      <c r="A11" s="7">
        <v>6</v>
      </c>
      <c r="B11" s="11" t="s">
        <v>3</v>
      </c>
      <c r="C11" s="4">
        <v>77860</v>
      </c>
      <c r="D11" s="4">
        <v>86545</v>
      </c>
      <c r="E11" s="4"/>
      <c r="F11" s="4">
        <f t="shared" si="0"/>
        <v>57182.666666666664</v>
      </c>
      <c r="G11" s="4">
        <v>7143</v>
      </c>
      <c r="H11" s="4">
        <f t="shared" si="5"/>
        <v>274476.8</v>
      </c>
      <c r="I11" s="4">
        <f t="shared" si="1"/>
        <v>503207.4666666667</v>
      </c>
      <c r="J11" s="4">
        <f t="shared" si="2"/>
        <v>6038489.6</v>
      </c>
      <c r="K11" s="4">
        <v>156607</v>
      </c>
      <c r="L11" s="4"/>
      <c r="M11" s="3"/>
      <c r="N11" s="5">
        <f t="shared" si="6"/>
        <v>76159.6</v>
      </c>
      <c r="O11" s="112">
        <f t="shared" si="7"/>
        <v>7519236.1838</v>
      </c>
      <c r="P11" s="105">
        <f t="shared" si="8"/>
        <v>7519.2361838</v>
      </c>
      <c r="Q11" s="54">
        <f t="shared" si="9"/>
        <v>1970.0398801556</v>
      </c>
      <c r="R11" s="121">
        <f t="shared" si="10"/>
        <v>9489.2760639556</v>
      </c>
      <c r="S11" s="7">
        <v>6</v>
      </c>
      <c r="T11" s="11" t="s">
        <v>3</v>
      </c>
      <c r="U11" s="4">
        <v>77860</v>
      </c>
      <c r="V11" s="4">
        <v>86545</v>
      </c>
      <c r="W11" s="4"/>
      <c r="X11" s="4">
        <f t="shared" si="3"/>
        <v>57182.666666666664</v>
      </c>
      <c r="Y11" s="4">
        <v>7143</v>
      </c>
      <c r="Z11" s="4">
        <f t="shared" si="11"/>
        <v>274476.8</v>
      </c>
      <c r="AA11" s="4">
        <f t="shared" si="17"/>
        <v>503207.4666666667</v>
      </c>
      <c r="AB11" s="4">
        <f t="shared" si="4"/>
        <v>6038489.6</v>
      </c>
      <c r="AC11" s="4">
        <v>156607</v>
      </c>
      <c r="AD11" s="4"/>
      <c r="AE11" s="3"/>
      <c r="AF11" s="5">
        <f t="shared" si="12"/>
        <v>76159.6</v>
      </c>
      <c r="AG11" s="112">
        <f t="shared" si="13"/>
        <v>8195967.440342001</v>
      </c>
      <c r="AH11" s="105">
        <f t="shared" si="14"/>
        <v>8195.967440342001</v>
      </c>
      <c r="AI11" s="54">
        <f t="shared" si="15"/>
        <v>2147.3434693696045</v>
      </c>
      <c r="AJ11" s="121">
        <f t="shared" si="16"/>
        <v>10343.310909711607</v>
      </c>
    </row>
    <row r="12" spans="1:36" ht="12.75">
      <c r="A12" s="7">
        <v>7</v>
      </c>
      <c r="B12" s="11" t="s">
        <v>4</v>
      </c>
      <c r="C12" s="4">
        <v>83023</v>
      </c>
      <c r="D12" s="4">
        <v>67091</v>
      </c>
      <c r="E12" s="4"/>
      <c r="F12" s="4">
        <f t="shared" si="0"/>
        <v>51549.666666666664</v>
      </c>
      <c r="G12" s="4">
        <v>4535</v>
      </c>
      <c r="H12" s="4">
        <f t="shared" si="5"/>
        <v>247438.39999999997</v>
      </c>
      <c r="I12" s="4">
        <f t="shared" si="1"/>
        <v>453637.06666666665</v>
      </c>
      <c r="J12" s="4">
        <f t="shared" si="2"/>
        <v>5443644.8</v>
      </c>
      <c r="K12" s="4">
        <v>129104</v>
      </c>
      <c r="L12" s="4"/>
      <c r="M12" s="3"/>
      <c r="N12" s="5">
        <f t="shared" si="6"/>
        <v>59040.08</v>
      </c>
      <c r="O12" s="112">
        <f t="shared" si="7"/>
        <v>6752514.8671200005</v>
      </c>
      <c r="P12" s="105">
        <f t="shared" si="8"/>
        <v>6752.51486712</v>
      </c>
      <c r="Q12" s="54">
        <f t="shared" si="9"/>
        <v>1769.15889518544</v>
      </c>
      <c r="R12" s="121">
        <f t="shared" si="10"/>
        <v>8521.67376230544</v>
      </c>
      <c r="S12" s="7">
        <v>7</v>
      </c>
      <c r="T12" s="11" t="s">
        <v>4</v>
      </c>
      <c r="U12" s="4">
        <v>83023</v>
      </c>
      <c r="V12" s="4">
        <v>67091</v>
      </c>
      <c r="W12" s="4"/>
      <c r="X12" s="4">
        <f t="shared" si="3"/>
        <v>51549.666666666664</v>
      </c>
      <c r="Y12" s="4">
        <v>4535</v>
      </c>
      <c r="Z12" s="4">
        <f t="shared" si="11"/>
        <v>247438.39999999997</v>
      </c>
      <c r="AA12" s="4">
        <f t="shared" si="17"/>
        <v>453637.06666666665</v>
      </c>
      <c r="AB12" s="4">
        <f t="shared" si="4"/>
        <v>5443644.8</v>
      </c>
      <c r="AC12" s="4">
        <v>129104</v>
      </c>
      <c r="AD12" s="4"/>
      <c r="AE12" s="3"/>
      <c r="AF12" s="5">
        <f t="shared" si="12"/>
        <v>59040.08</v>
      </c>
      <c r="AG12" s="112">
        <f t="shared" si="13"/>
        <v>7360241.205160801</v>
      </c>
      <c r="AH12" s="105">
        <f t="shared" si="14"/>
        <v>7360.241205160802</v>
      </c>
      <c r="AI12" s="54">
        <f t="shared" si="15"/>
        <v>1928.3831957521302</v>
      </c>
      <c r="AJ12" s="121">
        <f t="shared" si="16"/>
        <v>9288.624400912931</v>
      </c>
    </row>
    <row r="13" spans="1:36" ht="12.75">
      <c r="A13" s="7">
        <v>8</v>
      </c>
      <c r="B13" s="11" t="s">
        <v>6</v>
      </c>
      <c r="C13" s="4">
        <v>58272</v>
      </c>
      <c r="D13" s="4">
        <v>68034</v>
      </c>
      <c r="E13" s="4"/>
      <c r="F13" s="4">
        <f t="shared" si="0"/>
        <v>43657</v>
      </c>
      <c r="G13" s="4">
        <v>4665</v>
      </c>
      <c r="H13" s="4">
        <f t="shared" si="5"/>
        <v>209553.6</v>
      </c>
      <c r="I13" s="4">
        <f t="shared" si="1"/>
        <v>384181.6</v>
      </c>
      <c r="J13" s="4">
        <f t="shared" si="2"/>
        <v>4610179.199999999</v>
      </c>
      <c r="K13" s="4">
        <v>97934</v>
      </c>
      <c r="L13" s="4"/>
      <c r="M13" s="3"/>
      <c r="N13" s="5">
        <f t="shared" si="6"/>
        <v>59869.92000000001</v>
      </c>
      <c r="O13" s="112">
        <f t="shared" si="7"/>
        <v>5716811.760879999</v>
      </c>
      <c r="P13" s="105">
        <f t="shared" si="8"/>
        <v>5716.811760879999</v>
      </c>
      <c r="Q13" s="54">
        <f t="shared" si="9"/>
        <v>1497.8046813505598</v>
      </c>
      <c r="R13" s="121">
        <f t="shared" si="10"/>
        <v>7214.616442230559</v>
      </c>
      <c r="S13" s="7">
        <v>8</v>
      </c>
      <c r="T13" s="11" t="s">
        <v>6</v>
      </c>
      <c r="U13" s="4">
        <v>58272</v>
      </c>
      <c r="V13" s="4">
        <v>68034</v>
      </c>
      <c r="W13" s="4"/>
      <c r="X13" s="4">
        <f t="shared" si="3"/>
        <v>43657</v>
      </c>
      <c r="Y13" s="4">
        <v>4665</v>
      </c>
      <c r="Z13" s="4">
        <f t="shared" si="11"/>
        <v>209553.6</v>
      </c>
      <c r="AA13" s="4">
        <f t="shared" si="17"/>
        <v>384181.6</v>
      </c>
      <c r="AB13" s="4">
        <f t="shared" si="4"/>
        <v>4610179.199999999</v>
      </c>
      <c r="AC13" s="4">
        <v>97934</v>
      </c>
      <c r="AD13" s="4"/>
      <c r="AE13" s="3"/>
      <c r="AF13" s="5">
        <f t="shared" si="12"/>
        <v>59869.92000000001</v>
      </c>
      <c r="AG13" s="112">
        <f t="shared" si="13"/>
        <v>6231324.819359199</v>
      </c>
      <c r="AH13" s="105">
        <f t="shared" si="14"/>
        <v>6231.324819359199</v>
      </c>
      <c r="AI13" s="54">
        <f t="shared" si="15"/>
        <v>1632.6071026721102</v>
      </c>
      <c r="AJ13" s="121">
        <f t="shared" si="16"/>
        <v>7863.931922031309</v>
      </c>
    </row>
    <row r="14" spans="1:36" ht="12.75">
      <c r="A14" s="7">
        <v>9</v>
      </c>
      <c r="B14" s="11" t="s">
        <v>5</v>
      </c>
      <c r="C14" s="4">
        <v>65496</v>
      </c>
      <c r="D14" s="4">
        <v>76951</v>
      </c>
      <c r="E14" s="4"/>
      <c r="F14" s="4">
        <f t="shared" si="0"/>
        <v>49424.333333333336</v>
      </c>
      <c r="G14" s="4">
        <v>5826</v>
      </c>
      <c r="H14" s="4">
        <f t="shared" si="5"/>
        <v>237236.8</v>
      </c>
      <c r="I14" s="4">
        <f t="shared" si="1"/>
        <v>434934.1333333333</v>
      </c>
      <c r="J14" s="4">
        <f t="shared" si="2"/>
        <v>5219209.6</v>
      </c>
      <c r="K14" s="4">
        <v>107152</v>
      </c>
      <c r="L14" s="4"/>
      <c r="M14" s="3"/>
      <c r="N14" s="5">
        <f t="shared" si="6"/>
        <v>67716.88</v>
      </c>
      <c r="O14" s="112">
        <f t="shared" si="7"/>
        <v>6467500.09752</v>
      </c>
      <c r="P14" s="105">
        <f t="shared" si="8"/>
        <v>6467.50009752</v>
      </c>
      <c r="Q14" s="54">
        <f t="shared" si="9"/>
        <v>1694.4850255502402</v>
      </c>
      <c r="R14" s="121">
        <f t="shared" si="10"/>
        <v>8161.985123070241</v>
      </c>
      <c r="S14" s="7">
        <v>9</v>
      </c>
      <c r="T14" s="11" t="s">
        <v>5</v>
      </c>
      <c r="U14" s="4">
        <v>65496</v>
      </c>
      <c r="V14" s="4">
        <v>76951</v>
      </c>
      <c r="W14" s="4"/>
      <c r="X14" s="4">
        <f t="shared" si="3"/>
        <v>49424.333333333336</v>
      </c>
      <c r="Y14" s="4">
        <v>5826</v>
      </c>
      <c r="Z14" s="4">
        <f t="shared" si="11"/>
        <v>237236.8</v>
      </c>
      <c r="AA14" s="4">
        <f t="shared" si="17"/>
        <v>434934.1333333333</v>
      </c>
      <c r="AB14" s="4">
        <f t="shared" si="4"/>
        <v>5219209.6</v>
      </c>
      <c r="AC14" s="4">
        <v>107152</v>
      </c>
      <c r="AD14" s="4"/>
      <c r="AE14" s="3"/>
      <c r="AF14" s="5">
        <f t="shared" si="12"/>
        <v>67716.88</v>
      </c>
      <c r="AG14" s="112">
        <f t="shared" si="13"/>
        <v>7049575.106296801</v>
      </c>
      <c r="AH14" s="105">
        <f t="shared" si="14"/>
        <v>7049.575106296801</v>
      </c>
      <c r="AI14" s="54">
        <f t="shared" si="15"/>
        <v>1846.9886778497619</v>
      </c>
      <c r="AJ14" s="121">
        <f t="shared" si="16"/>
        <v>8896.563784146563</v>
      </c>
    </row>
    <row r="15" spans="1:36" ht="12.75">
      <c r="A15" s="7">
        <v>10</v>
      </c>
      <c r="B15" s="11" t="s">
        <v>7</v>
      </c>
      <c r="C15" s="4">
        <v>31362</v>
      </c>
      <c r="D15" s="4">
        <v>45399</v>
      </c>
      <c r="E15" s="4"/>
      <c r="F15" s="4">
        <f t="shared" si="0"/>
        <v>26249.333333333332</v>
      </c>
      <c r="G15" s="4">
        <v>1987</v>
      </c>
      <c r="H15" s="4">
        <f t="shared" si="5"/>
        <v>125996.79999999999</v>
      </c>
      <c r="I15" s="4">
        <f t="shared" si="1"/>
        <v>230994.1333333333</v>
      </c>
      <c r="J15" s="4">
        <f t="shared" si="2"/>
        <v>2771929.5999999996</v>
      </c>
      <c r="K15" s="4">
        <v>54649</v>
      </c>
      <c r="L15" s="4"/>
      <c r="M15" s="3"/>
      <c r="N15" s="5">
        <f t="shared" si="6"/>
        <v>39951.12000000001</v>
      </c>
      <c r="O15" s="112">
        <f t="shared" si="7"/>
        <v>3436969.13428</v>
      </c>
      <c r="P15" s="105">
        <f t="shared" si="8"/>
        <v>3436.9691342799997</v>
      </c>
      <c r="Q15" s="54">
        <f t="shared" si="9"/>
        <v>900.4859131813599</v>
      </c>
      <c r="R15" s="121">
        <f t="shared" si="10"/>
        <v>4337.45504746136</v>
      </c>
      <c r="S15" s="7">
        <v>10</v>
      </c>
      <c r="T15" s="11" t="s">
        <v>7</v>
      </c>
      <c r="U15" s="4">
        <v>31362</v>
      </c>
      <c r="V15" s="4">
        <v>45399</v>
      </c>
      <c r="W15" s="4"/>
      <c r="X15" s="4">
        <f t="shared" si="3"/>
        <v>26249.333333333332</v>
      </c>
      <c r="Y15" s="4">
        <v>1987</v>
      </c>
      <c r="Z15" s="4">
        <f t="shared" si="11"/>
        <v>125996.79999999999</v>
      </c>
      <c r="AA15" s="4">
        <f t="shared" si="17"/>
        <v>230994.1333333333</v>
      </c>
      <c r="AB15" s="4">
        <f t="shared" si="4"/>
        <v>2771929.5999999996</v>
      </c>
      <c r="AC15" s="4">
        <v>54649</v>
      </c>
      <c r="AD15" s="4"/>
      <c r="AE15" s="3"/>
      <c r="AF15" s="5">
        <f t="shared" si="12"/>
        <v>39951.12000000001</v>
      </c>
      <c r="AG15" s="112">
        <f t="shared" si="13"/>
        <v>3746296.3563652</v>
      </c>
      <c r="AH15" s="105">
        <f t="shared" si="14"/>
        <v>3746.2963563652</v>
      </c>
      <c r="AI15" s="54">
        <f t="shared" si="15"/>
        <v>981.5296453676825</v>
      </c>
      <c r="AJ15" s="121">
        <f t="shared" si="16"/>
        <v>4727.826001732883</v>
      </c>
    </row>
    <row r="16" spans="1:36" ht="12.75">
      <c r="A16" s="7">
        <v>11</v>
      </c>
      <c r="B16" s="11" t="s">
        <v>8</v>
      </c>
      <c r="C16" s="4">
        <v>31590</v>
      </c>
      <c r="D16" s="4">
        <v>45550</v>
      </c>
      <c r="E16" s="4"/>
      <c r="F16" s="4">
        <f t="shared" si="0"/>
        <v>26114</v>
      </c>
      <c r="G16" s="4">
        <v>1202</v>
      </c>
      <c r="H16" s="4">
        <f t="shared" si="5"/>
        <v>125347.2</v>
      </c>
      <c r="I16" s="4">
        <f t="shared" si="1"/>
        <v>229803.2</v>
      </c>
      <c r="J16" s="4">
        <f t="shared" si="2"/>
        <v>2757638.4000000004</v>
      </c>
      <c r="K16" s="4">
        <v>61997</v>
      </c>
      <c r="L16" s="4"/>
      <c r="M16" s="3"/>
      <c r="N16" s="5">
        <f t="shared" si="6"/>
        <v>40084</v>
      </c>
      <c r="O16" s="112">
        <f t="shared" si="7"/>
        <v>3428803.560600001</v>
      </c>
      <c r="P16" s="105">
        <f t="shared" si="8"/>
        <v>3428.8035606000008</v>
      </c>
      <c r="Q16" s="54">
        <f t="shared" si="9"/>
        <v>898.3465328772003</v>
      </c>
      <c r="R16" s="121">
        <f t="shared" si="10"/>
        <v>4327.150093477201</v>
      </c>
      <c r="S16" s="7">
        <v>11</v>
      </c>
      <c r="T16" s="11" t="s">
        <v>8</v>
      </c>
      <c r="U16" s="4">
        <v>31590</v>
      </c>
      <c r="V16" s="4">
        <v>45550</v>
      </c>
      <c r="W16" s="4"/>
      <c r="X16" s="4">
        <f t="shared" si="3"/>
        <v>26114</v>
      </c>
      <c r="Y16" s="4">
        <v>1202</v>
      </c>
      <c r="Z16" s="4">
        <f t="shared" si="11"/>
        <v>125347.2</v>
      </c>
      <c r="AA16" s="4">
        <f t="shared" si="17"/>
        <v>229803.2</v>
      </c>
      <c r="AB16" s="4">
        <f t="shared" si="4"/>
        <v>2757638.4000000004</v>
      </c>
      <c r="AC16" s="4">
        <v>61997</v>
      </c>
      <c r="AD16" s="4"/>
      <c r="AE16" s="3"/>
      <c r="AF16" s="5">
        <f t="shared" si="12"/>
        <v>40084</v>
      </c>
      <c r="AG16" s="112">
        <f t="shared" si="13"/>
        <v>3737395.8810540014</v>
      </c>
      <c r="AH16" s="105">
        <f t="shared" si="14"/>
        <v>3737.3958810540016</v>
      </c>
      <c r="AI16" s="54">
        <f t="shared" si="15"/>
        <v>979.1977208361485</v>
      </c>
      <c r="AJ16" s="121">
        <f t="shared" si="16"/>
        <v>4716.59360189015</v>
      </c>
    </row>
    <row r="17" spans="1:36" ht="12.75">
      <c r="A17" s="7">
        <v>12</v>
      </c>
      <c r="B17" s="11" t="s">
        <v>9</v>
      </c>
      <c r="C17" s="4">
        <v>7647</v>
      </c>
      <c r="D17" s="4">
        <v>29588</v>
      </c>
      <c r="E17" s="4"/>
      <c r="F17" s="4">
        <f t="shared" si="0"/>
        <v>13106</v>
      </c>
      <c r="G17" s="4">
        <v>2083</v>
      </c>
      <c r="H17" s="4">
        <f t="shared" si="5"/>
        <v>62908.799999999996</v>
      </c>
      <c r="I17" s="4">
        <f t="shared" si="1"/>
        <v>115332.79999999999</v>
      </c>
      <c r="J17" s="4">
        <f t="shared" si="2"/>
        <v>1383993.5999999999</v>
      </c>
      <c r="K17" s="4">
        <v>47557</v>
      </c>
      <c r="L17" s="4"/>
      <c r="M17" s="3"/>
      <c r="N17" s="5">
        <f t="shared" si="6"/>
        <v>26037.440000000002</v>
      </c>
      <c r="O17" s="112">
        <f t="shared" si="7"/>
        <v>1747648.05996</v>
      </c>
      <c r="P17" s="105">
        <f t="shared" si="8"/>
        <v>1747.64805996</v>
      </c>
      <c r="Q17" s="54">
        <f t="shared" si="9"/>
        <v>457.88379170952</v>
      </c>
      <c r="R17" s="121">
        <f t="shared" si="10"/>
        <v>2205.5318516695197</v>
      </c>
      <c r="S17" s="7">
        <v>12</v>
      </c>
      <c r="T17" s="11" t="s">
        <v>9</v>
      </c>
      <c r="U17" s="4">
        <v>7647</v>
      </c>
      <c r="V17" s="4">
        <v>29588</v>
      </c>
      <c r="W17" s="4"/>
      <c r="X17" s="4">
        <f t="shared" si="3"/>
        <v>13106</v>
      </c>
      <c r="Y17" s="4">
        <v>2083</v>
      </c>
      <c r="Z17" s="4">
        <f t="shared" si="11"/>
        <v>62908.799999999996</v>
      </c>
      <c r="AA17" s="4">
        <f t="shared" si="17"/>
        <v>115332.79999999999</v>
      </c>
      <c r="AB17" s="4">
        <f t="shared" si="4"/>
        <v>1383993.5999999999</v>
      </c>
      <c r="AC17" s="4">
        <v>47557</v>
      </c>
      <c r="AD17" s="4"/>
      <c r="AE17" s="3"/>
      <c r="AF17" s="5">
        <f t="shared" si="12"/>
        <v>26037.440000000002</v>
      </c>
      <c r="AG17" s="112">
        <f t="shared" si="13"/>
        <v>1904936.3853564002</v>
      </c>
      <c r="AH17" s="105">
        <f t="shared" si="14"/>
        <v>1904.9363853564003</v>
      </c>
      <c r="AI17" s="54">
        <f t="shared" si="15"/>
        <v>499.0933329633769</v>
      </c>
      <c r="AJ17" s="121">
        <f t="shared" si="16"/>
        <v>2404.029718319777</v>
      </c>
    </row>
    <row r="18" spans="1:36" ht="12.75">
      <c r="A18" s="7">
        <v>13</v>
      </c>
      <c r="B18" s="11" t="s">
        <v>10</v>
      </c>
      <c r="C18" s="4">
        <v>25399</v>
      </c>
      <c r="D18" s="4">
        <v>42011</v>
      </c>
      <c r="E18" s="4"/>
      <c r="F18" s="4">
        <f t="shared" si="0"/>
        <v>23051.333333333332</v>
      </c>
      <c r="G18" s="4">
        <v>1744</v>
      </c>
      <c r="H18" s="4">
        <f t="shared" si="5"/>
        <v>110646.4</v>
      </c>
      <c r="I18" s="4">
        <f t="shared" si="1"/>
        <v>202851.73333333334</v>
      </c>
      <c r="J18" s="4">
        <f t="shared" si="2"/>
        <v>2434220.8</v>
      </c>
      <c r="K18" s="4">
        <v>51231</v>
      </c>
      <c r="L18" s="4"/>
      <c r="M18" s="3"/>
      <c r="N18" s="5">
        <f t="shared" si="6"/>
        <v>36969.68000000001</v>
      </c>
      <c r="O18" s="112">
        <f t="shared" si="7"/>
        <v>3024383.35452</v>
      </c>
      <c r="P18" s="105">
        <f t="shared" si="8"/>
        <v>3024.38335452</v>
      </c>
      <c r="Q18" s="54">
        <f t="shared" si="9"/>
        <v>792.38843888424</v>
      </c>
      <c r="R18" s="121">
        <f t="shared" si="10"/>
        <v>3816.7717934042403</v>
      </c>
      <c r="S18" s="7">
        <v>13</v>
      </c>
      <c r="T18" s="11" t="s">
        <v>10</v>
      </c>
      <c r="U18" s="4">
        <v>25399</v>
      </c>
      <c r="V18" s="4">
        <v>42011</v>
      </c>
      <c r="W18" s="4"/>
      <c r="X18" s="4">
        <f t="shared" si="3"/>
        <v>23051.333333333332</v>
      </c>
      <c r="Y18" s="4">
        <v>1744</v>
      </c>
      <c r="Z18" s="4">
        <f t="shared" si="11"/>
        <v>110646.4</v>
      </c>
      <c r="AA18" s="4">
        <f t="shared" si="17"/>
        <v>202851.73333333334</v>
      </c>
      <c r="AB18" s="4">
        <f t="shared" si="4"/>
        <v>2434220.8</v>
      </c>
      <c r="AC18" s="4">
        <v>51231</v>
      </c>
      <c r="AD18" s="4"/>
      <c r="AE18" s="3"/>
      <c r="AF18" s="5">
        <f t="shared" si="12"/>
        <v>36969.68000000001</v>
      </c>
      <c r="AG18" s="112">
        <f t="shared" si="13"/>
        <v>3296577.8564268</v>
      </c>
      <c r="AH18" s="105">
        <f t="shared" si="14"/>
        <v>3296.5778564268003</v>
      </c>
      <c r="AI18" s="54">
        <f t="shared" si="15"/>
        <v>863.7033983838218</v>
      </c>
      <c r="AJ18" s="121">
        <f t="shared" si="16"/>
        <v>4160.281254810622</v>
      </c>
    </row>
    <row r="19" spans="1:36" ht="12.75">
      <c r="A19" s="7">
        <v>14</v>
      </c>
      <c r="B19" s="11" t="s">
        <v>11</v>
      </c>
      <c r="C19" s="4">
        <v>38908</v>
      </c>
      <c r="D19" s="4">
        <v>50955</v>
      </c>
      <c r="E19" s="4"/>
      <c r="F19" s="4">
        <f t="shared" si="0"/>
        <v>31316.666666666668</v>
      </c>
      <c r="G19" s="4">
        <v>4087</v>
      </c>
      <c r="H19" s="4">
        <f t="shared" si="5"/>
        <v>150320</v>
      </c>
      <c r="I19" s="4">
        <f t="shared" si="1"/>
        <v>275586.6666666667</v>
      </c>
      <c r="J19" s="4">
        <f t="shared" si="2"/>
        <v>3307040</v>
      </c>
      <c r="K19" s="4">
        <v>67289</v>
      </c>
      <c r="L19" s="4"/>
      <c r="M19" s="3"/>
      <c r="N19" s="5">
        <f t="shared" si="6"/>
        <v>44840.4</v>
      </c>
      <c r="O19" s="112">
        <f t="shared" si="7"/>
        <v>4099584.1106000007</v>
      </c>
      <c r="P19" s="105">
        <f t="shared" si="8"/>
        <v>4099.584110600001</v>
      </c>
      <c r="Q19" s="54">
        <f t="shared" si="9"/>
        <v>1074.0910369772002</v>
      </c>
      <c r="R19" s="121">
        <f t="shared" si="10"/>
        <v>5173.675147577201</v>
      </c>
      <c r="S19" s="7">
        <v>14</v>
      </c>
      <c r="T19" s="11" t="s">
        <v>11</v>
      </c>
      <c r="U19" s="4">
        <v>38908</v>
      </c>
      <c r="V19" s="4">
        <v>50955</v>
      </c>
      <c r="W19" s="4"/>
      <c r="X19" s="4">
        <f t="shared" si="3"/>
        <v>31316.666666666668</v>
      </c>
      <c r="Y19" s="4">
        <v>4087</v>
      </c>
      <c r="Z19" s="4">
        <f t="shared" si="11"/>
        <v>150320</v>
      </c>
      <c r="AA19" s="4">
        <f t="shared" si="17"/>
        <v>275586.6666666667</v>
      </c>
      <c r="AB19" s="4">
        <f t="shared" si="4"/>
        <v>3307040</v>
      </c>
      <c r="AC19" s="4">
        <v>67289</v>
      </c>
      <c r="AD19" s="4"/>
      <c r="AE19" s="3"/>
      <c r="AF19" s="5">
        <f t="shared" si="12"/>
        <v>44840.4</v>
      </c>
      <c r="AG19" s="112">
        <f t="shared" si="13"/>
        <v>4468546.680554001</v>
      </c>
      <c r="AH19" s="105">
        <f t="shared" si="14"/>
        <v>4468.546680554001</v>
      </c>
      <c r="AI19" s="54">
        <f t="shared" si="15"/>
        <v>1170.7592303051483</v>
      </c>
      <c r="AJ19" s="121">
        <f t="shared" si="16"/>
        <v>5639.30591085915</v>
      </c>
    </row>
    <row r="20" spans="1:36" ht="12.75">
      <c r="A20" s="7">
        <v>15</v>
      </c>
      <c r="B20" s="11" t="s">
        <v>12</v>
      </c>
      <c r="C20" s="4">
        <v>15519</v>
      </c>
      <c r="D20" s="4">
        <v>33493</v>
      </c>
      <c r="E20" s="4"/>
      <c r="F20" s="4">
        <f t="shared" si="0"/>
        <v>16982.666666666668</v>
      </c>
      <c r="G20" s="4">
        <v>1936</v>
      </c>
      <c r="H20" s="4">
        <f t="shared" si="5"/>
        <v>81516.8</v>
      </c>
      <c r="I20" s="4">
        <f t="shared" si="1"/>
        <v>149447.46666666667</v>
      </c>
      <c r="J20" s="4">
        <f t="shared" si="2"/>
        <v>1793369.6</v>
      </c>
      <c r="K20" s="4">
        <v>33157</v>
      </c>
      <c r="L20" s="4"/>
      <c r="M20" s="3"/>
      <c r="N20" s="5">
        <f t="shared" si="6"/>
        <v>29473.840000000004</v>
      </c>
      <c r="O20" s="112">
        <f t="shared" si="7"/>
        <v>2225344.527560001</v>
      </c>
      <c r="P20" s="105">
        <f t="shared" si="8"/>
        <v>2225.3445275600006</v>
      </c>
      <c r="Q20" s="54">
        <f t="shared" si="9"/>
        <v>583.0402662207202</v>
      </c>
      <c r="R20" s="121">
        <f t="shared" si="10"/>
        <v>2808.384793780721</v>
      </c>
      <c r="S20" s="7">
        <v>15</v>
      </c>
      <c r="T20" s="11" t="s">
        <v>12</v>
      </c>
      <c r="U20" s="4">
        <v>15519</v>
      </c>
      <c r="V20" s="4">
        <v>33493</v>
      </c>
      <c r="W20" s="4"/>
      <c r="X20" s="4">
        <f t="shared" si="3"/>
        <v>16982.666666666668</v>
      </c>
      <c r="Y20" s="4">
        <v>1936</v>
      </c>
      <c r="Z20" s="4">
        <f t="shared" si="11"/>
        <v>81516.8</v>
      </c>
      <c r="AA20" s="4">
        <f t="shared" si="17"/>
        <v>149447.46666666667</v>
      </c>
      <c r="AB20" s="4">
        <f t="shared" si="4"/>
        <v>1793369.6</v>
      </c>
      <c r="AC20" s="4">
        <v>33157</v>
      </c>
      <c r="AD20" s="4"/>
      <c r="AE20" s="3"/>
      <c r="AF20" s="5">
        <f t="shared" si="12"/>
        <v>29473.840000000004</v>
      </c>
      <c r="AG20" s="112">
        <f t="shared" si="13"/>
        <v>2425625.535040401</v>
      </c>
      <c r="AH20" s="105">
        <f t="shared" si="14"/>
        <v>2425.625535040401</v>
      </c>
      <c r="AI20" s="54">
        <f t="shared" si="15"/>
        <v>635.513890180585</v>
      </c>
      <c r="AJ20" s="121">
        <f t="shared" si="16"/>
        <v>3061.1394252209857</v>
      </c>
    </row>
    <row r="21" spans="1:36" ht="12.75">
      <c r="A21" s="7">
        <v>16</v>
      </c>
      <c r="B21" s="11" t="s">
        <v>13</v>
      </c>
      <c r="C21" s="4">
        <v>52981</v>
      </c>
      <c r="D21" s="4">
        <v>51896</v>
      </c>
      <c r="E21" s="4"/>
      <c r="F21" s="4">
        <f t="shared" si="0"/>
        <v>36297.333333333336</v>
      </c>
      <c r="G21" s="4">
        <v>4015</v>
      </c>
      <c r="H21" s="4">
        <f t="shared" si="5"/>
        <v>174227.2</v>
      </c>
      <c r="I21" s="4">
        <f t="shared" si="1"/>
        <v>319416.5333333333</v>
      </c>
      <c r="J21" s="4">
        <f t="shared" si="2"/>
        <v>3832998.4</v>
      </c>
      <c r="K21" s="4">
        <v>102965</v>
      </c>
      <c r="L21" s="4"/>
      <c r="M21" s="3"/>
      <c r="N21" s="5">
        <f t="shared" si="6"/>
        <v>45668.48000000001</v>
      </c>
      <c r="O21" s="112">
        <f t="shared" si="7"/>
        <v>4773976.624120001</v>
      </c>
      <c r="P21" s="105">
        <f t="shared" si="8"/>
        <v>4773.97662412</v>
      </c>
      <c r="Q21" s="54">
        <f t="shared" si="9"/>
        <v>1250.78187551944</v>
      </c>
      <c r="R21" s="121">
        <f t="shared" si="10"/>
        <v>6024.758499639441</v>
      </c>
      <c r="S21" s="7">
        <v>16</v>
      </c>
      <c r="T21" s="11" t="s">
        <v>13</v>
      </c>
      <c r="U21" s="4">
        <v>52981</v>
      </c>
      <c r="V21" s="4">
        <v>51896</v>
      </c>
      <c r="W21" s="4"/>
      <c r="X21" s="4">
        <f t="shared" si="3"/>
        <v>36297.333333333336</v>
      </c>
      <c r="Y21" s="4">
        <v>4015</v>
      </c>
      <c r="Z21" s="4">
        <f t="shared" si="11"/>
        <v>174227.2</v>
      </c>
      <c r="AA21" s="4">
        <f t="shared" si="17"/>
        <v>319416.5333333333</v>
      </c>
      <c r="AB21" s="4">
        <f t="shared" si="4"/>
        <v>3832998.4</v>
      </c>
      <c r="AC21" s="4">
        <v>102965</v>
      </c>
      <c r="AD21" s="4"/>
      <c r="AE21" s="3"/>
      <c r="AF21" s="5">
        <f t="shared" si="12"/>
        <v>45668.48000000001</v>
      </c>
      <c r="AG21" s="112">
        <f t="shared" si="13"/>
        <v>5203634.520290801</v>
      </c>
      <c r="AH21" s="105">
        <f t="shared" si="14"/>
        <v>5203.634520290801</v>
      </c>
      <c r="AI21" s="54">
        <f t="shared" si="15"/>
        <v>1363.35224431619</v>
      </c>
      <c r="AJ21" s="121">
        <f t="shared" si="16"/>
        <v>6566.9867646069915</v>
      </c>
    </row>
    <row r="22" spans="1:36" ht="12.75">
      <c r="A22" s="7">
        <v>17</v>
      </c>
      <c r="B22" s="11" t="s">
        <v>14</v>
      </c>
      <c r="C22" s="4">
        <v>27325</v>
      </c>
      <c r="D22" s="4">
        <v>52834</v>
      </c>
      <c r="E22" s="4"/>
      <c r="F22" s="4">
        <f t="shared" si="0"/>
        <v>27686.666666666668</v>
      </c>
      <c r="G22" s="4">
        <v>2901</v>
      </c>
      <c r="H22" s="4">
        <f t="shared" si="5"/>
        <v>132896</v>
      </c>
      <c r="I22" s="4">
        <f t="shared" si="1"/>
        <v>243642.6666666667</v>
      </c>
      <c r="J22" s="4">
        <f t="shared" si="2"/>
        <v>2923712</v>
      </c>
      <c r="K22" s="4">
        <v>63058</v>
      </c>
      <c r="L22" s="4"/>
      <c r="M22" s="3"/>
      <c r="N22" s="5">
        <f t="shared" si="6"/>
        <v>46493.920000000006</v>
      </c>
      <c r="O22" s="112">
        <f t="shared" si="7"/>
        <v>3636883.4400800006</v>
      </c>
      <c r="P22" s="105">
        <f t="shared" si="8"/>
        <v>3636.8834400800006</v>
      </c>
      <c r="Q22" s="54">
        <f t="shared" si="9"/>
        <v>952.8634613009602</v>
      </c>
      <c r="R22" s="121">
        <f t="shared" si="10"/>
        <v>4589.7469013809605</v>
      </c>
      <c r="S22" s="7">
        <v>17</v>
      </c>
      <c r="T22" s="11" t="s">
        <v>14</v>
      </c>
      <c r="U22" s="4">
        <v>27325</v>
      </c>
      <c r="V22" s="4">
        <v>52834</v>
      </c>
      <c r="W22" s="4"/>
      <c r="X22" s="4">
        <f t="shared" si="3"/>
        <v>27686.666666666668</v>
      </c>
      <c r="Y22" s="4">
        <v>2901</v>
      </c>
      <c r="Z22" s="4">
        <f t="shared" si="11"/>
        <v>132896</v>
      </c>
      <c r="AA22" s="4">
        <f t="shared" si="17"/>
        <v>243642.6666666667</v>
      </c>
      <c r="AB22" s="4">
        <f t="shared" si="4"/>
        <v>2923712</v>
      </c>
      <c r="AC22" s="4">
        <v>63058</v>
      </c>
      <c r="AD22" s="4"/>
      <c r="AE22" s="3"/>
      <c r="AF22" s="5">
        <f t="shared" si="12"/>
        <v>46493.920000000006</v>
      </c>
      <c r="AG22" s="112">
        <f t="shared" si="13"/>
        <v>3964202.949687201</v>
      </c>
      <c r="AH22" s="105">
        <f t="shared" si="14"/>
        <v>3964.202949687201</v>
      </c>
      <c r="AI22" s="54">
        <f t="shared" si="15"/>
        <v>1038.6211728180467</v>
      </c>
      <c r="AJ22" s="121">
        <f t="shared" si="16"/>
        <v>5002.824122505248</v>
      </c>
    </row>
    <row r="23" spans="1:36" ht="13.5" thickBot="1">
      <c r="A23" s="7"/>
      <c r="B23" s="44" t="s">
        <v>21</v>
      </c>
      <c r="C23" s="49">
        <f>SUM(C7:C22)</f>
        <v>910594</v>
      </c>
      <c r="D23" s="50">
        <f>SUM(D7:D22)</f>
        <v>1062200</v>
      </c>
      <c r="E23" s="17"/>
      <c r="F23" s="17">
        <f aca="true" t="shared" si="18" ref="F23:L23">SUM(F7:F22)</f>
        <v>678806.6666666666</v>
      </c>
      <c r="G23" s="49">
        <f t="shared" si="18"/>
        <v>63626</v>
      </c>
      <c r="H23" s="17">
        <f t="shared" si="18"/>
        <v>3258271.9999999995</v>
      </c>
      <c r="I23" s="49">
        <f t="shared" si="18"/>
        <v>5973498.666666667</v>
      </c>
      <c r="J23" s="49">
        <f t="shared" si="18"/>
        <v>71681984</v>
      </c>
      <c r="K23" s="49">
        <f t="shared" si="18"/>
        <v>1655613</v>
      </c>
      <c r="L23" s="17">
        <f t="shared" si="18"/>
        <v>209066</v>
      </c>
      <c r="M23" s="50"/>
      <c r="N23" s="19">
        <f>SUM(N7:N22)</f>
        <v>14682900.685933335</v>
      </c>
      <c r="O23" s="113">
        <f>SUM(O7:O22)</f>
        <v>105787246.85943404</v>
      </c>
      <c r="P23" s="106">
        <f>SUM(P7:P22)</f>
        <v>105787.24685943408</v>
      </c>
      <c r="Q23" s="55">
        <f>SUM(Q7:Q22)</f>
        <v>27716.25867717173</v>
      </c>
      <c r="R23" s="122">
        <f>SUM(R7:R22)</f>
        <v>133503.50553660584</v>
      </c>
      <c r="S23" s="7"/>
      <c r="T23" s="44" t="s">
        <v>21</v>
      </c>
      <c r="U23" s="49">
        <f>SUM(U7:U22)</f>
        <v>910594</v>
      </c>
      <c r="V23" s="50">
        <f>SUM(V7:V22)</f>
        <v>1062200</v>
      </c>
      <c r="W23" s="17"/>
      <c r="X23" s="17">
        <f aca="true" t="shared" si="19" ref="X23:AD23">SUM(X7:X22)</f>
        <v>678806.6666666666</v>
      </c>
      <c r="Y23" s="49">
        <f t="shared" si="19"/>
        <v>63626</v>
      </c>
      <c r="Z23" s="17">
        <f t="shared" si="19"/>
        <v>3258271.9999999995</v>
      </c>
      <c r="AA23" s="49">
        <f t="shared" si="19"/>
        <v>5973498.666666667</v>
      </c>
      <c r="AB23" s="49">
        <f t="shared" si="19"/>
        <v>71681984</v>
      </c>
      <c r="AC23" s="49">
        <f t="shared" si="19"/>
        <v>1655613</v>
      </c>
      <c r="AD23" s="17">
        <f t="shared" si="19"/>
        <v>209066</v>
      </c>
      <c r="AE23" s="50"/>
      <c r="AF23" s="19">
        <f>SUM(AF7:AF22)</f>
        <v>14682900.685933335</v>
      </c>
      <c r="AG23" s="113">
        <f>SUM(AG7:AG22)</f>
        <v>115308099.07678318</v>
      </c>
      <c r="AH23" s="106">
        <f>SUM(AH7:AH22)</f>
        <v>115308.09907678315</v>
      </c>
      <c r="AI23" s="55">
        <f>SUM(AI7:AI22)</f>
        <v>30210.72195811719</v>
      </c>
      <c r="AJ23" s="122">
        <f>SUM(AJ7:AJ22)</f>
        <v>145518.82103490032</v>
      </c>
    </row>
    <row r="24" spans="1:36" ht="12.75">
      <c r="A24" s="7"/>
      <c r="B24" s="20" t="s">
        <v>32</v>
      </c>
      <c r="C24" s="21"/>
      <c r="D24" s="21"/>
      <c r="E24" s="22"/>
      <c r="F24" s="22"/>
      <c r="G24" s="21"/>
      <c r="H24" s="22"/>
      <c r="I24" s="22"/>
      <c r="J24" s="22"/>
      <c r="K24" s="21"/>
      <c r="L24" s="22"/>
      <c r="M24" s="21"/>
      <c r="N24" s="35"/>
      <c r="O24" s="114"/>
      <c r="P24" s="107"/>
      <c r="Q24" s="52"/>
      <c r="R24" s="120"/>
      <c r="S24" s="7"/>
      <c r="T24" s="20" t="s">
        <v>32</v>
      </c>
      <c r="U24" s="21"/>
      <c r="V24" s="21"/>
      <c r="W24" s="22"/>
      <c r="X24" s="22"/>
      <c r="Y24" s="21"/>
      <c r="Z24" s="22"/>
      <c r="AA24" s="22"/>
      <c r="AB24" s="22"/>
      <c r="AC24" s="21"/>
      <c r="AD24" s="22"/>
      <c r="AE24" s="21"/>
      <c r="AF24" s="35"/>
      <c r="AG24" s="114"/>
      <c r="AH24" s="107"/>
      <c r="AI24" s="52"/>
      <c r="AJ24" s="120"/>
    </row>
    <row r="25" spans="1:36" ht="12.75">
      <c r="A25" s="7">
        <v>18</v>
      </c>
      <c r="B25" s="11" t="s">
        <v>15</v>
      </c>
      <c r="C25" s="4">
        <v>158360</v>
      </c>
      <c r="D25" s="3"/>
      <c r="E25" s="4">
        <f>(C25+G25)*15/85</f>
        <v>28840.058823529413</v>
      </c>
      <c r="F25" s="4">
        <f>D25*25/75</f>
        <v>0</v>
      </c>
      <c r="G25" s="4">
        <v>5067</v>
      </c>
      <c r="H25" s="4">
        <f t="shared" si="5"/>
        <v>230720.47058823527</v>
      </c>
      <c r="I25" s="4">
        <f>SUM(C25:H25)</f>
        <v>422987.5294117647</v>
      </c>
      <c r="J25" s="4">
        <f>I25*12</f>
        <v>5075850.352941176</v>
      </c>
      <c r="K25" s="4">
        <v>158361</v>
      </c>
      <c r="L25" s="4">
        <f>J25*0.02</f>
        <v>101517.00705882352</v>
      </c>
      <c r="M25" s="4">
        <f>I25*2</f>
        <v>845975.0588235294</v>
      </c>
      <c r="N25" s="5">
        <f>((C25*0.02*15/85)+(C25*0.02))*2.2*6</f>
        <v>49184.752941176484</v>
      </c>
      <c r="O25" s="112">
        <f>(J25+K25+L25+M25+N25)*1.1*1.09</f>
        <v>7470834.917945883</v>
      </c>
      <c r="P25" s="105">
        <f>O25/1000</f>
        <v>7470.834917945883</v>
      </c>
      <c r="Q25" s="54">
        <f>P25*0.262</f>
        <v>1957.3587485018213</v>
      </c>
      <c r="R25" s="121">
        <f>P25+Q25</f>
        <v>9428.193666447703</v>
      </c>
      <c r="S25" s="7">
        <v>18</v>
      </c>
      <c r="T25" s="11" t="s">
        <v>15</v>
      </c>
      <c r="U25" s="4">
        <v>158360</v>
      </c>
      <c r="V25" s="3"/>
      <c r="W25" s="4">
        <f>(U25+Y25)*15/85</f>
        <v>28840.058823529413</v>
      </c>
      <c r="X25" s="4">
        <f>V25*25/75</f>
        <v>0</v>
      </c>
      <c r="Y25" s="4">
        <v>5067</v>
      </c>
      <c r="Z25" s="4">
        <f>(SUM(U25:Y25))*1.2</f>
        <v>230720.47058823527</v>
      </c>
      <c r="AA25" s="4">
        <f>SUM(U25:Z25)</f>
        <v>422987.5294117647</v>
      </c>
      <c r="AB25" s="4">
        <f>AA25*12</f>
        <v>5075850.352941176</v>
      </c>
      <c r="AC25" s="4">
        <v>158361</v>
      </c>
      <c r="AD25" s="4">
        <f>AB25*0.02</f>
        <v>101517.00705882352</v>
      </c>
      <c r="AE25" s="4">
        <f>AA25*2</f>
        <v>845975.0588235294</v>
      </c>
      <c r="AF25" s="5">
        <f>((U25*0.02*15/85)+(U25*0.02))*2.2*6</f>
        <v>49184.752941176484</v>
      </c>
      <c r="AG25" s="112">
        <f>(AB25+AC25+AD25+AE25+AF25)*1.1*1.09*1.09</f>
        <v>8143210.060561013</v>
      </c>
      <c r="AH25" s="105">
        <f>AG25/1000</f>
        <v>8143.210060561013</v>
      </c>
      <c r="AI25" s="54">
        <f>AH25*0.262</f>
        <v>2133.5210358669856</v>
      </c>
      <c r="AJ25" s="121">
        <f>AH25+AI25</f>
        <v>10276.731096427999</v>
      </c>
    </row>
    <row r="26" spans="1:36" ht="12.75">
      <c r="A26" s="7">
        <v>21</v>
      </c>
      <c r="B26" s="11" t="s">
        <v>16</v>
      </c>
      <c r="C26" s="4">
        <v>130952</v>
      </c>
      <c r="D26" s="3"/>
      <c r="E26" s="4">
        <f>(C26+G26)*15/85</f>
        <v>25088.470588235294</v>
      </c>
      <c r="F26" s="4">
        <f>D26*25/75</f>
        <v>0</v>
      </c>
      <c r="G26" s="4">
        <v>11216</v>
      </c>
      <c r="H26" s="4">
        <f t="shared" si="5"/>
        <v>200707.76470588235</v>
      </c>
      <c r="I26" s="4">
        <f>SUM(C26:H26)</f>
        <v>367964.23529411765</v>
      </c>
      <c r="J26" s="4">
        <f>I26*12</f>
        <v>4415570.823529412</v>
      </c>
      <c r="K26" s="4">
        <v>110969</v>
      </c>
      <c r="L26" s="4">
        <f>J26*0.02</f>
        <v>88311.41647058824</v>
      </c>
      <c r="M26" s="4">
        <f>I26*2</f>
        <v>735928.4705882353</v>
      </c>
      <c r="N26" s="5">
        <f>((C26*0.02*15/85)+(C26*0.02))*2.2*6</f>
        <v>40672.150588235294</v>
      </c>
      <c r="O26" s="112">
        <f>(J26+K26+L26+M26+N26)*1.1*1.09</f>
        <v>6464350.781550589</v>
      </c>
      <c r="P26" s="105">
        <f>O26/1000</f>
        <v>6464.350781550589</v>
      </c>
      <c r="Q26" s="54">
        <f>P26*0.262</f>
        <v>1693.6599047662544</v>
      </c>
      <c r="R26" s="121">
        <f>P26+Q26</f>
        <v>8158.010686316844</v>
      </c>
      <c r="S26" s="7">
        <v>21</v>
      </c>
      <c r="T26" s="11" t="s">
        <v>16</v>
      </c>
      <c r="U26" s="4">
        <v>130952</v>
      </c>
      <c r="V26" s="3"/>
      <c r="W26" s="4">
        <f>(U26+Y26)*15/85</f>
        <v>25088.470588235294</v>
      </c>
      <c r="X26" s="4">
        <f>V26*25/75</f>
        <v>0</v>
      </c>
      <c r="Y26" s="4">
        <v>11216</v>
      </c>
      <c r="Z26" s="4">
        <f>(SUM(U26:Y26))*1.2</f>
        <v>200707.76470588235</v>
      </c>
      <c r="AA26" s="4">
        <f>SUM(U26:Z26)</f>
        <v>367964.23529411765</v>
      </c>
      <c r="AB26" s="4">
        <f>AA26*12</f>
        <v>4415570.823529412</v>
      </c>
      <c r="AC26" s="4">
        <v>110969</v>
      </c>
      <c r="AD26" s="4">
        <f>AB26*0.02</f>
        <v>88311.41647058824</v>
      </c>
      <c r="AE26" s="4">
        <f>AA26*2</f>
        <v>735928.4705882353</v>
      </c>
      <c r="AF26" s="5">
        <f>((U26*0.02*15/85)+(U26*0.02))*2.2*6</f>
        <v>40672.150588235294</v>
      </c>
      <c r="AG26" s="112">
        <f>(AB26+AC26+AD26+AE26+AF26)*1.1*1.09*1.09</f>
        <v>7046142.351890143</v>
      </c>
      <c r="AH26" s="105">
        <f>AG26/1000</f>
        <v>7046.142351890143</v>
      </c>
      <c r="AI26" s="54">
        <f>AH26*0.262</f>
        <v>1846.0892961952175</v>
      </c>
      <c r="AJ26" s="121">
        <f>AH26+AI26</f>
        <v>8892.23164808536</v>
      </c>
    </row>
    <row r="27" spans="1:36" ht="13.5" thickBot="1">
      <c r="A27" s="7"/>
      <c r="B27" s="44" t="s">
        <v>20</v>
      </c>
      <c r="C27" s="18">
        <f>SUM(C25:C26)</f>
        <v>289312</v>
      </c>
      <c r="D27" s="16"/>
      <c r="E27" s="17">
        <f>(C27+G27)*15/85</f>
        <v>53928.529411764706</v>
      </c>
      <c r="F27" s="18">
        <f>SUM(F25:F26)</f>
        <v>0</v>
      </c>
      <c r="G27" s="18">
        <f>SUM(G25:G26)</f>
        <v>16283</v>
      </c>
      <c r="H27" s="17">
        <f>SUM(C27:G27)*1.2</f>
        <v>431428.23529411765</v>
      </c>
      <c r="I27" s="18">
        <f>SUM(I25:I26)</f>
        <v>790951.7647058824</v>
      </c>
      <c r="J27" s="18">
        <f>SUM(J25:J26)</f>
        <v>9491421.176470589</v>
      </c>
      <c r="K27" s="18">
        <f>SUM(K25:K26)</f>
        <v>269330</v>
      </c>
      <c r="L27" s="17">
        <f>J27*0.02</f>
        <v>189828.42352941178</v>
      </c>
      <c r="M27" s="18">
        <f aca="true" t="shared" si="20" ref="M27:R27">SUM(M25:M26)</f>
        <v>1581903.5294117648</v>
      </c>
      <c r="N27" s="40">
        <f t="shared" si="20"/>
        <v>89856.90352941178</v>
      </c>
      <c r="O27" s="113">
        <f t="shared" si="20"/>
        <v>13935185.699496472</v>
      </c>
      <c r="P27" s="106">
        <f t="shared" si="20"/>
        <v>13935.185699496473</v>
      </c>
      <c r="Q27" s="55">
        <f t="shared" si="20"/>
        <v>3651.0186532680755</v>
      </c>
      <c r="R27" s="122">
        <f t="shared" si="20"/>
        <v>17586.204352764547</v>
      </c>
      <c r="S27" s="7"/>
      <c r="T27" s="44" t="s">
        <v>20</v>
      </c>
      <c r="U27" s="18">
        <f>SUM(U25:U26)</f>
        <v>289312</v>
      </c>
      <c r="V27" s="16"/>
      <c r="W27" s="17">
        <f>(U27+Y27)*15/85</f>
        <v>53928.529411764706</v>
      </c>
      <c r="X27" s="18">
        <f>SUM(X25:X26)</f>
        <v>0</v>
      </c>
      <c r="Y27" s="18">
        <f>SUM(Y25:Y26)</f>
        <v>16283</v>
      </c>
      <c r="Z27" s="17">
        <f>SUM(U27:Y27)*1.2</f>
        <v>431428.23529411765</v>
      </c>
      <c r="AA27" s="18">
        <f>SUM(AA25:AA26)</f>
        <v>790951.7647058824</v>
      </c>
      <c r="AB27" s="18">
        <f>SUM(AB25:AB26)</f>
        <v>9491421.176470589</v>
      </c>
      <c r="AC27" s="18">
        <f>SUM(AC25:AC26)</f>
        <v>269330</v>
      </c>
      <c r="AD27" s="17">
        <f>AB27*0.02</f>
        <v>189828.42352941178</v>
      </c>
      <c r="AE27" s="18">
        <f aca="true" t="shared" si="21" ref="AE27:AJ27">SUM(AE25:AE26)</f>
        <v>1581903.5294117648</v>
      </c>
      <c r="AF27" s="40">
        <f t="shared" si="21"/>
        <v>89856.90352941178</v>
      </c>
      <c r="AG27" s="113">
        <f t="shared" si="21"/>
        <v>15189352.412451155</v>
      </c>
      <c r="AH27" s="106">
        <f t="shared" si="21"/>
        <v>15189.352412451157</v>
      </c>
      <c r="AI27" s="55">
        <f t="shared" si="21"/>
        <v>3979.6103320622033</v>
      </c>
      <c r="AJ27" s="122">
        <f t="shared" si="21"/>
        <v>19168.96274451336</v>
      </c>
    </row>
    <row r="28" spans="1:36" ht="12.75">
      <c r="A28" s="7"/>
      <c r="B28" s="23" t="s">
        <v>36</v>
      </c>
      <c r="C28" s="24"/>
      <c r="D28" s="24"/>
      <c r="E28" s="22"/>
      <c r="F28" s="25"/>
      <c r="G28" s="24"/>
      <c r="H28" s="22"/>
      <c r="I28" s="25"/>
      <c r="J28" s="25"/>
      <c r="K28" s="24"/>
      <c r="L28" s="22"/>
      <c r="M28" s="24"/>
      <c r="N28" s="36"/>
      <c r="O28" s="114"/>
      <c r="P28" s="108"/>
      <c r="Q28" s="52"/>
      <c r="R28" s="120"/>
      <c r="S28" s="7"/>
      <c r="T28" s="23" t="s">
        <v>36</v>
      </c>
      <c r="U28" s="24"/>
      <c r="V28" s="24"/>
      <c r="W28" s="22"/>
      <c r="X28" s="25"/>
      <c r="Y28" s="24"/>
      <c r="Z28" s="22"/>
      <c r="AA28" s="25"/>
      <c r="AB28" s="25"/>
      <c r="AC28" s="24"/>
      <c r="AD28" s="22"/>
      <c r="AE28" s="24"/>
      <c r="AF28" s="36"/>
      <c r="AG28" s="114"/>
      <c r="AH28" s="108"/>
      <c r="AI28" s="52"/>
      <c r="AJ28" s="120"/>
    </row>
    <row r="29" spans="1:36" ht="12.75">
      <c r="A29" s="7">
        <v>22</v>
      </c>
      <c r="B29" s="11" t="s">
        <v>18</v>
      </c>
      <c r="C29" s="4">
        <v>33505</v>
      </c>
      <c r="D29" s="3"/>
      <c r="E29" s="4">
        <f>(C29+G29)*15/85</f>
        <v>5939.117647058823</v>
      </c>
      <c r="F29" s="4">
        <f>D29*25/75</f>
        <v>0</v>
      </c>
      <c r="G29" s="4">
        <v>150</v>
      </c>
      <c r="H29" s="4">
        <f t="shared" si="5"/>
        <v>47512.94117647059</v>
      </c>
      <c r="I29" s="4">
        <f>SUM(C29:H29)</f>
        <v>87107.05882352941</v>
      </c>
      <c r="J29" s="4">
        <f>I29*12</f>
        <v>1045284.705882353</v>
      </c>
      <c r="K29" s="4">
        <f>22408*1.18</f>
        <v>26441.44</v>
      </c>
      <c r="L29" s="4"/>
      <c r="M29" s="3"/>
      <c r="N29" s="5">
        <f>((C29*0.01*15/85)+(C29*0.01))*2.2*6</f>
        <v>5203.129411764707</v>
      </c>
      <c r="O29" s="112">
        <f>(J29+K29+L29+M29+N29)*1.1*1.09</f>
        <v>1291238.2010776473</v>
      </c>
      <c r="P29" s="105">
        <f>O29/1000</f>
        <v>1291.2382010776473</v>
      </c>
      <c r="Q29" s="54">
        <f>P29*0.262</f>
        <v>338.3044086823436</v>
      </c>
      <c r="R29" s="121">
        <f>P29+Q29</f>
        <v>1629.542609759991</v>
      </c>
      <c r="S29" s="7">
        <v>22</v>
      </c>
      <c r="T29" s="11" t="s">
        <v>18</v>
      </c>
      <c r="U29" s="4">
        <v>33505</v>
      </c>
      <c r="V29" s="3"/>
      <c r="W29" s="4">
        <f>(U29+Y29)*15/85</f>
        <v>5939.117647058823</v>
      </c>
      <c r="X29" s="4">
        <f>V29*25/75</f>
        <v>0</v>
      </c>
      <c r="Y29" s="4">
        <v>150</v>
      </c>
      <c r="Z29" s="4">
        <f>(SUM(U29:Y29))*1.2</f>
        <v>47512.94117647059</v>
      </c>
      <c r="AA29" s="4">
        <f>SUM(U29:Z29)</f>
        <v>87107.05882352941</v>
      </c>
      <c r="AB29" s="4">
        <f>AA29*12</f>
        <v>1045284.705882353</v>
      </c>
      <c r="AC29" s="4">
        <f>22408*1.18</f>
        <v>26441.44</v>
      </c>
      <c r="AD29" s="4"/>
      <c r="AE29" s="3"/>
      <c r="AF29" s="5">
        <f>((U29*0.01*15/85)+(U29*0.01))*2.2*6</f>
        <v>5203.129411764707</v>
      </c>
      <c r="AG29" s="112">
        <f>(AB29+AC29+AD29+AE29+AF29)*1.1*1.09*1.09</f>
        <v>1407449.6391746355</v>
      </c>
      <c r="AH29" s="105">
        <f>AG29/1000</f>
        <v>1407.4496391746354</v>
      </c>
      <c r="AI29" s="54">
        <f>AH29*0.262</f>
        <v>368.7518054637545</v>
      </c>
      <c r="AJ29" s="121">
        <f>AH29+AI29</f>
        <v>1776.20144463839</v>
      </c>
    </row>
    <row r="30" spans="1:36" ht="12.75">
      <c r="A30" s="7">
        <v>23</v>
      </c>
      <c r="B30" s="11" t="s">
        <v>19</v>
      </c>
      <c r="C30" s="4">
        <v>44042</v>
      </c>
      <c r="D30" s="3"/>
      <c r="E30" s="4">
        <f>(C30+G30)*15/85</f>
        <v>7968.705882352941</v>
      </c>
      <c r="F30" s="4">
        <f>D30*25/75</f>
        <v>0</v>
      </c>
      <c r="G30" s="4">
        <v>1114</v>
      </c>
      <c r="H30" s="4">
        <f t="shared" si="5"/>
        <v>63749.64705882353</v>
      </c>
      <c r="I30" s="4">
        <f>SUM(C30:H30)</f>
        <v>116874.35294117648</v>
      </c>
      <c r="J30" s="4">
        <f>I30*12</f>
        <v>1402492.2352941176</v>
      </c>
      <c r="K30" s="4">
        <f>17043*1.18</f>
        <v>20110.739999999998</v>
      </c>
      <c r="L30" s="4"/>
      <c r="M30" s="3"/>
      <c r="N30" s="5">
        <f>((C30*0.01*15/85)+(C30*0.01))*2.2*6</f>
        <v>6839.463529411765</v>
      </c>
      <c r="O30" s="112">
        <f>(J30+K30+L30+M30+N30)*1.1*1.09</f>
        <v>1713901.4841494118</v>
      </c>
      <c r="P30" s="105">
        <f>O30/1000</f>
        <v>1713.9014841494118</v>
      </c>
      <c r="Q30" s="54">
        <f>P30*0.262</f>
        <v>449.0421888471459</v>
      </c>
      <c r="R30" s="121">
        <f>P30+Q30</f>
        <v>2162.943672996558</v>
      </c>
      <c r="S30" s="7">
        <v>23</v>
      </c>
      <c r="T30" s="11" t="s">
        <v>19</v>
      </c>
      <c r="U30" s="4">
        <v>44042</v>
      </c>
      <c r="V30" s="3"/>
      <c r="W30" s="4">
        <f>(U30+Y30)*15/85</f>
        <v>7968.705882352941</v>
      </c>
      <c r="X30" s="4">
        <f>V30*25/75</f>
        <v>0</v>
      </c>
      <c r="Y30" s="4">
        <v>1114</v>
      </c>
      <c r="Z30" s="4">
        <f>(SUM(U30:Y30))*1.2</f>
        <v>63749.64705882353</v>
      </c>
      <c r="AA30" s="4">
        <f>SUM(U30:Z30)</f>
        <v>116874.35294117648</v>
      </c>
      <c r="AB30" s="4">
        <f>AA30*12</f>
        <v>1402492.2352941176</v>
      </c>
      <c r="AC30" s="4">
        <f>17043*1.18</f>
        <v>20110.739999999998</v>
      </c>
      <c r="AD30" s="4"/>
      <c r="AE30" s="3"/>
      <c r="AF30" s="5">
        <f>((U30*0.01*15/85)+(U30*0.01))*2.2*6</f>
        <v>6839.463529411765</v>
      </c>
      <c r="AG30" s="112">
        <f>(AB30+AC30+AD30+AE30+AF30)*1.1*1.09*1.09</f>
        <v>1868152.617722859</v>
      </c>
      <c r="AH30" s="105">
        <f>AG30/1000</f>
        <v>1868.1526177228588</v>
      </c>
      <c r="AI30" s="54">
        <f>AH30*0.262</f>
        <v>489.45598584338904</v>
      </c>
      <c r="AJ30" s="121">
        <f>AH30+AI30</f>
        <v>2357.608603566248</v>
      </c>
    </row>
    <row r="31" spans="1:36" ht="13.5" thickBot="1">
      <c r="A31" s="7"/>
      <c r="B31" s="44" t="s">
        <v>22</v>
      </c>
      <c r="C31" s="18">
        <f aca="true" t="shared" si="22" ref="C31:K31">SUM(C29:C30)</f>
        <v>77547</v>
      </c>
      <c r="D31" s="16">
        <f t="shared" si="22"/>
        <v>0</v>
      </c>
      <c r="E31" s="17">
        <f>(C31+G31)*15/85</f>
        <v>13907.823529411764</v>
      </c>
      <c r="F31" s="18">
        <f t="shared" si="22"/>
        <v>0</v>
      </c>
      <c r="G31" s="18">
        <f t="shared" si="22"/>
        <v>1264</v>
      </c>
      <c r="H31" s="17">
        <f t="shared" si="5"/>
        <v>111262.58823529411</v>
      </c>
      <c r="I31" s="18">
        <f t="shared" si="22"/>
        <v>203981.4117647059</v>
      </c>
      <c r="J31" s="18">
        <f t="shared" si="22"/>
        <v>2447776.9411764704</v>
      </c>
      <c r="K31" s="18">
        <f t="shared" si="22"/>
        <v>46552.17999999999</v>
      </c>
      <c r="L31" s="12"/>
      <c r="M31" s="16"/>
      <c r="N31" s="40">
        <f>SUM(N29:N30)</f>
        <v>12042.592941176472</v>
      </c>
      <c r="O31" s="113">
        <f>SUM(O29:O30)</f>
        <v>3005139.685227059</v>
      </c>
      <c r="P31" s="109">
        <f>SUM(P29:P30)</f>
        <v>3005.139685227059</v>
      </c>
      <c r="Q31" s="41">
        <f>SUM(Q29:Q30)</f>
        <v>787.3465975294895</v>
      </c>
      <c r="R31" s="123">
        <f>SUM(R29:R30)</f>
        <v>3792.4862827565485</v>
      </c>
      <c r="S31" s="7"/>
      <c r="T31" s="44" t="s">
        <v>22</v>
      </c>
      <c r="U31" s="18">
        <f>SUM(U29:U30)</f>
        <v>77547</v>
      </c>
      <c r="V31" s="16">
        <f>SUM(V29:V30)</f>
        <v>0</v>
      </c>
      <c r="W31" s="17">
        <f>(U31+Y31)*15/85</f>
        <v>13907.823529411764</v>
      </c>
      <c r="X31" s="18">
        <f>SUM(X29:X30)</f>
        <v>0</v>
      </c>
      <c r="Y31" s="18">
        <f>SUM(Y29:Y30)</f>
        <v>1264</v>
      </c>
      <c r="Z31" s="17">
        <f>(SUM(U31:Y31))*1.2</f>
        <v>111262.58823529411</v>
      </c>
      <c r="AA31" s="18">
        <f>SUM(AA29:AA30)</f>
        <v>203981.4117647059</v>
      </c>
      <c r="AB31" s="18">
        <f>SUM(AB29:AB30)</f>
        <v>2447776.9411764704</v>
      </c>
      <c r="AC31" s="18">
        <f>SUM(AC29:AC30)</f>
        <v>46552.17999999999</v>
      </c>
      <c r="AD31" s="12"/>
      <c r="AE31" s="16"/>
      <c r="AF31" s="40">
        <f>SUM(AF29:AF30)</f>
        <v>12042.592941176472</v>
      </c>
      <c r="AG31" s="113">
        <f>SUM(AG29:AG30)</f>
        <v>3275602.256897494</v>
      </c>
      <c r="AH31" s="109">
        <f>SUM(AH29:AH30)</f>
        <v>3275.602256897494</v>
      </c>
      <c r="AI31" s="41">
        <f>SUM(AI29:AI30)</f>
        <v>858.2077913071436</v>
      </c>
      <c r="AJ31" s="123">
        <f>SUM(AJ29:AJ30)</f>
        <v>4133.8100482046375</v>
      </c>
    </row>
    <row r="32" spans="1:36" ht="13.5" thickBot="1">
      <c r="A32" s="7"/>
      <c r="B32" s="28"/>
      <c r="C32" s="29"/>
      <c r="D32" s="29"/>
      <c r="E32" s="30"/>
      <c r="F32" s="29"/>
      <c r="G32" s="31"/>
      <c r="H32" s="30"/>
      <c r="I32" s="29"/>
      <c r="J32" s="29"/>
      <c r="K32" s="31"/>
      <c r="L32" s="30"/>
      <c r="M32" s="29"/>
      <c r="N32" s="32"/>
      <c r="O32" s="115"/>
      <c r="P32" s="110"/>
      <c r="Q32" s="53"/>
      <c r="R32" s="124"/>
      <c r="S32" s="7"/>
      <c r="T32" s="28"/>
      <c r="U32" s="29"/>
      <c r="V32" s="29"/>
      <c r="W32" s="30"/>
      <c r="X32" s="29"/>
      <c r="Y32" s="31"/>
      <c r="Z32" s="30"/>
      <c r="AA32" s="29"/>
      <c r="AB32" s="29"/>
      <c r="AC32" s="31"/>
      <c r="AD32" s="30"/>
      <c r="AE32" s="29"/>
      <c r="AF32" s="32"/>
      <c r="AG32" s="115"/>
      <c r="AH32" s="110"/>
      <c r="AI32" s="53"/>
      <c r="AJ32" s="124"/>
    </row>
    <row r="33" spans="1:36" ht="13.5" thickBot="1">
      <c r="A33" s="7"/>
      <c r="B33" s="45" t="s">
        <v>46</v>
      </c>
      <c r="C33" s="27">
        <v>15161</v>
      </c>
      <c r="D33" s="26"/>
      <c r="E33" s="27">
        <f>(C33+D33)*15/85</f>
        <v>2675.470588235294</v>
      </c>
      <c r="F33" s="27"/>
      <c r="G33" s="27">
        <v>870</v>
      </c>
      <c r="H33" s="27">
        <f>(C33+E33+G33)*1.2</f>
        <v>22447.764705882353</v>
      </c>
      <c r="I33" s="33">
        <f>H33+G33+E33+C33</f>
        <v>41154.23529411765</v>
      </c>
      <c r="J33" s="27">
        <f>I33*12</f>
        <v>493850.8235294118</v>
      </c>
      <c r="K33" s="26">
        <v>15160</v>
      </c>
      <c r="L33" s="27"/>
      <c r="M33" s="26"/>
      <c r="N33" s="37"/>
      <c r="O33" s="116">
        <f>(J33+K33)*1.1*1.09</f>
        <v>610303.9774117649</v>
      </c>
      <c r="P33" s="75">
        <f>O33/1000</f>
        <v>610.3039774117649</v>
      </c>
      <c r="Q33" s="96">
        <f>P33*0.262</f>
        <v>159.8996420818824</v>
      </c>
      <c r="R33" s="125">
        <f>P33+Q33</f>
        <v>770.2036194936472</v>
      </c>
      <c r="S33" s="7"/>
      <c r="T33" s="45" t="s">
        <v>46</v>
      </c>
      <c r="U33" s="27">
        <v>15161</v>
      </c>
      <c r="V33" s="26"/>
      <c r="W33" s="27">
        <f>(U33+V33)*15/85</f>
        <v>2675.470588235294</v>
      </c>
      <c r="X33" s="27"/>
      <c r="Y33" s="27">
        <v>870</v>
      </c>
      <c r="Z33" s="27">
        <f>(U33+W33+Y33)*1.2</f>
        <v>22447.764705882353</v>
      </c>
      <c r="AA33" s="33">
        <f>Z33+Y33+W33+U33</f>
        <v>41154.23529411765</v>
      </c>
      <c r="AB33" s="27">
        <f>AA33*12</f>
        <v>493850.8235294118</v>
      </c>
      <c r="AC33" s="26">
        <v>15160</v>
      </c>
      <c r="AD33" s="27"/>
      <c r="AE33" s="26"/>
      <c r="AF33" s="37"/>
      <c r="AG33" s="116">
        <f>(AB33+AC33)*1.1*1.09*1.09</f>
        <v>665231.3353788238</v>
      </c>
      <c r="AH33" s="75">
        <f>AG33/1000</f>
        <v>665.2313353788238</v>
      </c>
      <c r="AI33" s="96">
        <f>AH33*0.262</f>
        <v>174.29060986925185</v>
      </c>
      <c r="AJ33" s="125">
        <f>AH33+AI33</f>
        <v>839.5219452480757</v>
      </c>
    </row>
    <row r="34" spans="1:36" ht="12.75">
      <c r="A34" s="7"/>
      <c r="B34" s="100" t="s">
        <v>47</v>
      </c>
      <c r="C34" s="22"/>
      <c r="D34" s="21"/>
      <c r="E34" s="22"/>
      <c r="F34" s="22"/>
      <c r="G34" s="22"/>
      <c r="H34" s="22"/>
      <c r="I34" s="94"/>
      <c r="J34" s="22"/>
      <c r="K34" s="21"/>
      <c r="L34" s="22"/>
      <c r="M34" s="21"/>
      <c r="N34" s="35"/>
      <c r="O34" s="117"/>
      <c r="P34" s="135">
        <f>7070*1.065</f>
        <v>7529.549999999999</v>
      </c>
      <c r="Q34" s="130">
        <f>P34*0.262</f>
        <v>1972.7421</v>
      </c>
      <c r="R34" s="126">
        <f>P34+Q34</f>
        <v>9502.292099999999</v>
      </c>
      <c r="S34" s="7"/>
      <c r="T34" s="100" t="s">
        <v>47</v>
      </c>
      <c r="U34" s="22"/>
      <c r="V34" s="21"/>
      <c r="W34" s="22"/>
      <c r="X34" s="22"/>
      <c r="Y34" s="22"/>
      <c r="Z34" s="22"/>
      <c r="AA34" s="94"/>
      <c r="AB34" s="22"/>
      <c r="AC34" s="21"/>
      <c r="AD34" s="22"/>
      <c r="AE34" s="21"/>
      <c r="AF34" s="35"/>
      <c r="AG34" s="117"/>
      <c r="AH34" s="135">
        <f>7070*1.065*1.082</f>
        <v>8146.9731</v>
      </c>
      <c r="AI34" s="130">
        <f>AH34*0.262</f>
        <v>2134.5069522000003</v>
      </c>
      <c r="AJ34" s="126">
        <f>AH34+AI34</f>
        <v>10281.4800522</v>
      </c>
    </row>
    <row r="35" spans="1:36" ht="12.75">
      <c r="A35" s="7"/>
      <c r="B35" s="101" t="s">
        <v>48</v>
      </c>
      <c r="C35" s="4"/>
      <c r="D35" s="3"/>
      <c r="E35" s="4"/>
      <c r="F35" s="4"/>
      <c r="G35" s="4"/>
      <c r="H35" s="4"/>
      <c r="I35" s="97"/>
      <c r="J35" s="4"/>
      <c r="K35" s="3"/>
      <c r="L35" s="4"/>
      <c r="M35" s="3"/>
      <c r="N35" s="102"/>
      <c r="O35" s="118"/>
      <c r="P35" s="134">
        <f>1195*1.065</f>
        <v>1272.675</v>
      </c>
      <c r="Q35" s="131">
        <f>P35*0.262</f>
        <v>333.44085</v>
      </c>
      <c r="R35" s="127">
        <f>P35+Q35</f>
        <v>1606.11585</v>
      </c>
      <c r="S35" s="7"/>
      <c r="T35" s="101" t="s">
        <v>48</v>
      </c>
      <c r="U35" s="4"/>
      <c r="V35" s="3"/>
      <c r="W35" s="4"/>
      <c r="X35" s="4"/>
      <c r="Y35" s="4"/>
      <c r="Z35" s="4"/>
      <c r="AA35" s="97"/>
      <c r="AB35" s="4"/>
      <c r="AC35" s="3"/>
      <c r="AD35" s="4"/>
      <c r="AE35" s="3"/>
      <c r="AF35" s="102"/>
      <c r="AG35" s="118"/>
      <c r="AH35" s="134">
        <f>1195*1.065*1.082</f>
        <v>1377.0343500000001</v>
      </c>
      <c r="AI35" s="131">
        <f>AH35*0.262</f>
        <v>360.78299970000006</v>
      </c>
      <c r="AJ35" s="127">
        <f>AH35+AI35</f>
        <v>1737.8173497000002</v>
      </c>
    </row>
    <row r="36" spans="1:36" ht="13.5" thickBot="1">
      <c r="A36" s="7"/>
      <c r="B36" s="95" t="s">
        <v>49</v>
      </c>
      <c r="C36" s="12"/>
      <c r="D36" s="98"/>
      <c r="E36" s="12"/>
      <c r="F36" s="12"/>
      <c r="G36" s="12"/>
      <c r="H36" s="12"/>
      <c r="I36" s="99"/>
      <c r="J36" s="12"/>
      <c r="K36" s="98"/>
      <c r="L36" s="12"/>
      <c r="M36" s="98"/>
      <c r="N36" s="103"/>
      <c r="O36" s="113"/>
      <c r="P36" s="106">
        <f>SUM(P34:P35)</f>
        <v>8802.224999999999</v>
      </c>
      <c r="Q36" s="132">
        <f>SUM(Q34:Q35)</f>
        <v>2306.18295</v>
      </c>
      <c r="R36" s="133">
        <f>SUM(R34:R35)</f>
        <v>11108.407949999999</v>
      </c>
      <c r="S36" s="7"/>
      <c r="T36" s="95" t="s">
        <v>49</v>
      </c>
      <c r="U36" s="12"/>
      <c r="V36" s="98"/>
      <c r="W36" s="12"/>
      <c r="X36" s="12"/>
      <c r="Y36" s="12"/>
      <c r="Z36" s="12"/>
      <c r="AA36" s="99"/>
      <c r="AB36" s="12"/>
      <c r="AC36" s="98"/>
      <c r="AD36" s="12"/>
      <c r="AE36" s="98"/>
      <c r="AF36" s="103"/>
      <c r="AG36" s="113"/>
      <c r="AH36" s="106">
        <f>SUM(AH34:AH35)</f>
        <v>9524.007450000001</v>
      </c>
      <c r="AI36" s="132">
        <f>SUM(AI34:AI35)</f>
        <v>2495.2899519000002</v>
      </c>
      <c r="AJ36" s="133">
        <f>SUM(AJ34:AJ35)</f>
        <v>12019.297401900001</v>
      </c>
    </row>
    <row r="37" spans="1:36" ht="13.5" thickBot="1">
      <c r="A37" s="7"/>
      <c r="B37" s="45"/>
      <c r="C37" s="27"/>
      <c r="D37" s="26"/>
      <c r="E37" s="27"/>
      <c r="F37" s="27"/>
      <c r="G37" s="27"/>
      <c r="H37" s="27"/>
      <c r="I37" s="33"/>
      <c r="J37" s="27"/>
      <c r="K37" s="26"/>
      <c r="L37" s="27"/>
      <c r="M37" s="26"/>
      <c r="N37" s="37"/>
      <c r="O37" s="116"/>
      <c r="P37" s="75"/>
      <c r="Q37" s="96"/>
      <c r="R37" s="128"/>
      <c r="S37" s="7"/>
      <c r="T37" s="45"/>
      <c r="U37" s="27"/>
      <c r="V37" s="26"/>
      <c r="W37" s="27"/>
      <c r="X37" s="27"/>
      <c r="Y37" s="27"/>
      <c r="Z37" s="27"/>
      <c r="AA37" s="33"/>
      <c r="AB37" s="27"/>
      <c r="AC37" s="26"/>
      <c r="AD37" s="27"/>
      <c r="AE37" s="26"/>
      <c r="AF37" s="37"/>
      <c r="AG37" s="116"/>
      <c r="AH37" s="75"/>
      <c r="AI37" s="96"/>
      <c r="AJ37" s="128"/>
    </row>
    <row r="38" spans="1:36" ht="13.5" thickBot="1">
      <c r="A38" s="7"/>
      <c r="B38" s="46" t="s">
        <v>37</v>
      </c>
      <c r="C38" s="30"/>
      <c r="D38" s="34"/>
      <c r="E38" s="30"/>
      <c r="F38" s="30"/>
      <c r="G38" s="30"/>
      <c r="H38" s="30"/>
      <c r="I38" s="30"/>
      <c r="J38" s="34"/>
      <c r="K38" s="34"/>
      <c r="L38" s="34"/>
      <c r="M38" s="34"/>
      <c r="N38" s="38"/>
      <c r="O38" s="119"/>
      <c r="P38" s="111">
        <f>P23+P27+P31+P33+P36</f>
        <v>132140.10122156938</v>
      </c>
      <c r="Q38" s="56">
        <f>Q23+Q27+Q31+Q33+Q36</f>
        <v>34620.70652005118</v>
      </c>
      <c r="R38" s="129">
        <f>R23+R27+R31+R33+R36</f>
        <v>166760.80774162058</v>
      </c>
      <c r="S38" s="7"/>
      <c r="T38" s="46" t="s">
        <v>37</v>
      </c>
      <c r="U38" s="30"/>
      <c r="V38" s="34"/>
      <c r="W38" s="30"/>
      <c r="X38" s="30"/>
      <c r="Y38" s="30"/>
      <c r="Z38" s="30"/>
      <c r="AA38" s="30"/>
      <c r="AB38" s="34"/>
      <c r="AC38" s="34"/>
      <c r="AD38" s="34"/>
      <c r="AE38" s="34"/>
      <c r="AF38" s="38"/>
      <c r="AG38" s="119"/>
      <c r="AH38" s="111">
        <f>AH23+AH27+AH31+AH33+AH36</f>
        <v>143962.29253151064</v>
      </c>
      <c r="AI38" s="56">
        <f>AI23+AI27+AI31+AI33+AI36</f>
        <v>37718.12064325579</v>
      </c>
      <c r="AJ38" s="129">
        <f>AJ23+AJ27+AJ31+AJ33+AJ36</f>
        <v>181680.41317476638</v>
      </c>
    </row>
    <row r="40" spans="3:32" ht="12.75">
      <c r="C40" s="366" t="s">
        <v>51</v>
      </c>
      <c r="D40" s="366"/>
      <c r="E40" s="366"/>
      <c r="F40" s="366"/>
      <c r="G40" s="366"/>
      <c r="H40" s="366"/>
      <c r="I40" s="366"/>
      <c r="J40" s="366"/>
      <c r="K40" s="366"/>
      <c r="L40" s="366"/>
      <c r="M40" s="366"/>
      <c r="N40" s="366"/>
      <c r="U40" s="366" t="s">
        <v>53</v>
      </c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66"/>
    </row>
    <row r="41" spans="3:32" ht="12.75">
      <c r="C41" s="366" t="s">
        <v>50</v>
      </c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U41" s="366" t="s">
        <v>54</v>
      </c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</row>
    <row r="42" spans="21:32" ht="12.75">
      <c r="U42" s="366" t="s">
        <v>55</v>
      </c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</row>
    <row r="50" spans="2:19" ht="18.75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43"/>
    </row>
    <row r="51" spans="2:19" ht="15.7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3"/>
    </row>
    <row r="52" spans="2:19" ht="12.7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3"/>
    </row>
    <row r="53" spans="2:19" ht="12.75" customHeight="1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42"/>
      <c r="S53" s="42"/>
    </row>
    <row r="54" spans="2:19" ht="12.75">
      <c r="B54" s="93"/>
      <c r="C54" s="93"/>
      <c r="D54" s="93"/>
      <c r="E54" s="93"/>
      <c r="F54" s="60"/>
      <c r="G54" s="60"/>
      <c r="H54" s="93"/>
      <c r="I54" s="93"/>
      <c r="J54" s="61"/>
      <c r="K54" s="61"/>
      <c r="L54" s="93"/>
      <c r="M54" s="93"/>
      <c r="N54" s="93"/>
      <c r="O54" s="93"/>
      <c r="P54" s="93"/>
      <c r="Q54" s="93"/>
      <c r="R54" s="42"/>
      <c r="S54" s="42"/>
    </row>
    <row r="55" spans="2:19" ht="12.75">
      <c r="B55" s="61"/>
      <c r="C55" s="61"/>
      <c r="D55" s="61"/>
      <c r="E55" s="61"/>
      <c r="F55" s="60"/>
      <c r="G55" s="60"/>
      <c r="H55" s="61"/>
      <c r="I55" s="61"/>
      <c r="J55" s="61"/>
      <c r="K55" s="61"/>
      <c r="L55" s="61"/>
      <c r="M55" s="62"/>
      <c r="N55" s="61"/>
      <c r="O55" s="61"/>
      <c r="P55" s="61"/>
      <c r="Q55" s="61"/>
      <c r="R55" s="59"/>
      <c r="S55" s="43"/>
    </row>
    <row r="56" spans="2:19" ht="12.75">
      <c r="B56" s="63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2"/>
      <c r="O56" s="65"/>
      <c r="P56" s="66"/>
      <c r="Q56" s="67"/>
      <c r="R56" s="68"/>
      <c r="S56" s="69"/>
    </row>
    <row r="57" spans="2:19" ht="12.75">
      <c r="B57" s="63"/>
      <c r="C57" s="64"/>
      <c r="D57" s="65"/>
      <c r="E57" s="65"/>
      <c r="F57" s="65"/>
      <c r="G57" s="65"/>
      <c r="H57" s="62"/>
      <c r="I57" s="65"/>
      <c r="J57" s="65"/>
      <c r="K57" s="65"/>
      <c r="L57" s="65"/>
      <c r="M57" s="65"/>
      <c r="N57" s="62"/>
      <c r="O57" s="65"/>
      <c r="P57" s="66"/>
      <c r="Q57" s="67"/>
      <c r="R57" s="68"/>
      <c r="S57" s="69"/>
    </row>
    <row r="58" spans="2:19" ht="12.75">
      <c r="B58" s="63"/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2"/>
      <c r="O58" s="65"/>
      <c r="P58" s="66"/>
      <c r="Q58" s="67"/>
      <c r="R58" s="68"/>
      <c r="S58" s="69"/>
    </row>
    <row r="59" spans="2:19" ht="12.75">
      <c r="B59" s="63"/>
      <c r="C59" s="64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2"/>
      <c r="O59" s="65"/>
      <c r="P59" s="66"/>
      <c r="Q59" s="67"/>
      <c r="R59" s="68"/>
      <c r="S59" s="69"/>
    </row>
    <row r="60" spans="2:19" ht="12.75">
      <c r="B60" s="63"/>
      <c r="C60" s="64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2"/>
      <c r="O60" s="65"/>
      <c r="P60" s="66"/>
      <c r="Q60" s="67"/>
      <c r="R60" s="68"/>
      <c r="S60" s="69"/>
    </row>
    <row r="61" spans="2:19" ht="12.75">
      <c r="B61" s="63"/>
      <c r="C61" s="64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2"/>
      <c r="O61" s="65"/>
      <c r="P61" s="66"/>
      <c r="Q61" s="67"/>
      <c r="R61" s="68"/>
      <c r="S61" s="69"/>
    </row>
    <row r="62" spans="2:19" ht="12.75">
      <c r="B62" s="63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2"/>
      <c r="O62" s="65"/>
      <c r="P62" s="66"/>
      <c r="Q62" s="67"/>
      <c r="R62" s="68"/>
      <c r="S62" s="69"/>
    </row>
    <row r="63" spans="2:19" ht="12.75">
      <c r="B63" s="63"/>
      <c r="C63" s="64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2"/>
      <c r="O63" s="65"/>
      <c r="P63" s="66"/>
      <c r="Q63" s="67"/>
      <c r="R63" s="68"/>
      <c r="S63" s="69"/>
    </row>
    <row r="64" spans="2:19" ht="12.75">
      <c r="B64" s="6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2"/>
      <c r="O64" s="65"/>
      <c r="P64" s="66"/>
      <c r="Q64" s="67"/>
      <c r="R64" s="68"/>
      <c r="S64" s="69"/>
    </row>
    <row r="65" spans="2:19" ht="12.75">
      <c r="B65" s="63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2"/>
      <c r="O65" s="65"/>
      <c r="P65" s="66"/>
      <c r="Q65" s="67"/>
      <c r="R65" s="68"/>
      <c r="S65" s="69"/>
    </row>
    <row r="66" spans="2:19" ht="12.75">
      <c r="B66" s="63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2"/>
      <c r="O66" s="65"/>
      <c r="P66" s="66"/>
      <c r="Q66" s="67"/>
      <c r="R66" s="68"/>
      <c r="S66" s="69"/>
    </row>
    <row r="67" spans="2:19" ht="12.75">
      <c r="B67" s="6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2"/>
      <c r="O67" s="65"/>
      <c r="P67" s="66"/>
      <c r="Q67" s="67"/>
      <c r="R67" s="68"/>
      <c r="S67" s="69"/>
    </row>
    <row r="68" spans="2:19" ht="12.75">
      <c r="B68" s="63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2"/>
      <c r="O68" s="65"/>
      <c r="P68" s="66"/>
      <c r="Q68" s="67"/>
      <c r="R68" s="68"/>
      <c r="S68" s="69"/>
    </row>
    <row r="69" spans="2:19" ht="12.75">
      <c r="B69" s="63"/>
      <c r="C69" s="64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2"/>
      <c r="O69" s="65"/>
      <c r="P69" s="66"/>
      <c r="Q69" s="67"/>
      <c r="R69" s="68"/>
      <c r="S69" s="69"/>
    </row>
    <row r="70" spans="2:19" ht="12.75">
      <c r="B70" s="63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2"/>
      <c r="O70" s="65"/>
      <c r="P70" s="66"/>
      <c r="Q70" s="67"/>
      <c r="R70" s="68"/>
      <c r="S70" s="69"/>
    </row>
    <row r="71" spans="2:19" ht="12.75">
      <c r="B71" s="63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2"/>
      <c r="O71" s="65"/>
      <c r="P71" s="66"/>
      <c r="Q71" s="67"/>
      <c r="R71" s="68"/>
      <c r="S71" s="69"/>
    </row>
    <row r="72" spans="2:19" ht="12.75">
      <c r="B72" s="63"/>
      <c r="C72" s="70"/>
      <c r="D72" s="71"/>
      <c r="E72" s="72"/>
      <c r="F72" s="73"/>
      <c r="G72" s="73"/>
      <c r="H72" s="71"/>
      <c r="I72" s="73"/>
      <c r="J72" s="71"/>
      <c r="K72" s="71"/>
      <c r="L72" s="71"/>
      <c r="M72" s="73"/>
      <c r="N72" s="72"/>
      <c r="O72" s="73"/>
      <c r="P72" s="74"/>
      <c r="Q72" s="75"/>
      <c r="R72" s="76"/>
      <c r="S72" s="76"/>
    </row>
    <row r="73" spans="2:19" ht="12.75">
      <c r="B73" s="63"/>
      <c r="C73" s="77"/>
      <c r="D73" s="62"/>
      <c r="E73" s="62"/>
      <c r="F73" s="65"/>
      <c r="G73" s="65"/>
      <c r="H73" s="62"/>
      <c r="I73" s="65"/>
      <c r="J73" s="65"/>
      <c r="K73" s="65"/>
      <c r="L73" s="62"/>
      <c r="M73" s="65"/>
      <c r="N73" s="62"/>
      <c r="O73" s="62"/>
      <c r="P73" s="66"/>
      <c r="Q73" s="65"/>
      <c r="R73" s="48"/>
      <c r="S73" s="43"/>
    </row>
    <row r="74" spans="2:19" ht="12.75">
      <c r="B74" s="63"/>
      <c r="C74" s="64"/>
      <c r="D74" s="65"/>
      <c r="E74" s="62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6"/>
      <c r="Q74" s="67"/>
      <c r="R74" s="68"/>
      <c r="S74" s="69"/>
    </row>
    <row r="75" spans="2:19" ht="12.75">
      <c r="B75" s="63"/>
      <c r="C75" s="64"/>
      <c r="D75" s="65"/>
      <c r="E75" s="62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6"/>
      <c r="Q75" s="67"/>
      <c r="R75" s="68"/>
      <c r="S75" s="69"/>
    </row>
    <row r="76" spans="2:19" ht="12.75">
      <c r="B76" s="63"/>
      <c r="C76" s="70"/>
      <c r="D76" s="78"/>
      <c r="E76" s="79"/>
      <c r="F76" s="73"/>
      <c r="G76" s="78"/>
      <c r="H76" s="78"/>
      <c r="I76" s="73"/>
      <c r="J76" s="78"/>
      <c r="K76" s="78"/>
      <c r="L76" s="78"/>
      <c r="M76" s="73"/>
      <c r="N76" s="78"/>
      <c r="O76" s="78"/>
      <c r="P76" s="74"/>
      <c r="Q76" s="75"/>
      <c r="R76" s="76"/>
      <c r="S76" s="76"/>
    </row>
    <row r="77" spans="2:19" ht="12.75">
      <c r="B77" s="63"/>
      <c r="C77" s="80"/>
      <c r="D77" s="79"/>
      <c r="E77" s="79"/>
      <c r="F77" s="65"/>
      <c r="G77" s="78"/>
      <c r="H77" s="79"/>
      <c r="I77" s="65"/>
      <c r="J77" s="78"/>
      <c r="K77" s="78"/>
      <c r="L77" s="79"/>
      <c r="M77" s="65"/>
      <c r="N77" s="79"/>
      <c r="O77" s="79"/>
      <c r="P77" s="66"/>
      <c r="Q77" s="67"/>
      <c r="R77" s="48"/>
      <c r="S77" s="43"/>
    </row>
    <row r="78" spans="2:19" ht="12.75">
      <c r="B78" s="63"/>
      <c r="C78" s="64"/>
      <c r="D78" s="65"/>
      <c r="E78" s="62"/>
      <c r="F78" s="65"/>
      <c r="G78" s="65"/>
      <c r="H78" s="65"/>
      <c r="I78" s="65"/>
      <c r="J78" s="65"/>
      <c r="K78" s="65"/>
      <c r="L78" s="65"/>
      <c r="M78" s="65"/>
      <c r="N78" s="62"/>
      <c r="O78" s="65"/>
      <c r="P78" s="66"/>
      <c r="Q78" s="67"/>
      <c r="R78" s="68"/>
      <c r="S78" s="69"/>
    </row>
    <row r="79" spans="2:19" ht="12.75">
      <c r="B79" s="63"/>
      <c r="C79" s="64"/>
      <c r="D79" s="65"/>
      <c r="E79" s="62"/>
      <c r="F79" s="65"/>
      <c r="G79" s="65"/>
      <c r="H79" s="65"/>
      <c r="I79" s="65"/>
      <c r="J79" s="65"/>
      <c r="K79" s="65"/>
      <c r="L79" s="65"/>
      <c r="M79" s="65"/>
      <c r="N79" s="62"/>
      <c r="O79" s="65"/>
      <c r="P79" s="66"/>
      <c r="Q79" s="67"/>
      <c r="R79" s="68"/>
      <c r="S79" s="69"/>
    </row>
    <row r="80" spans="2:19" ht="12.75">
      <c r="B80" s="63"/>
      <c r="C80" s="70"/>
      <c r="D80" s="78"/>
      <c r="E80" s="79"/>
      <c r="F80" s="73"/>
      <c r="G80" s="78"/>
      <c r="H80" s="78"/>
      <c r="I80" s="73"/>
      <c r="J80" s="78"/>
      <c r="K80" s="78"/>
      <c r="L80" s="78"/>
      <c r="M80" s="65"/>
      <c r="N80" s="79"/>
      <c r="O80" s="78"/>
      <c r="P80" s="74"/>
      <c r="Q80" s="81"/>
      <c r="R80" s="82"/>
      <c r="S80" s="82"/>
    </row>
    <row r="81" spans="2:19" ht="12.75">
      <c r="B81" s="63"/>
      <c r="C81" s="83"/>
      <c r="D81" s="84"/>
      <c r="E81" s="84"/>
      <c r="F81" s="73"/>
      <c r="G81" s="84"/>
      <c r="H81" s="85"/>
      <c r="I81" s="73"/>
      <c r="J81" s="84"/>
      <c r="K81" s="84"/>
      <c r="L81" s="85"/>
      <c r="M81" s="73"/>
      <c r="N81" s="84"/>
      <c r="O81" s="84"/>
      <c r="P81" s="74"/>
      <c r="Q81" s="86"/>
      <c r="R81" s="87"/>
      <c r="S81" s="88"/>
    </row>
    <row r="82" spans="2:19" ht="12.75">
      <c r="B82" s="63"/>
      <c r="C82" s="57"/>
      <c r="D82" s="65"/>
      <c r="E82" s="62"/>
      <c r="F82" s="65"/>
      <c r="G82" s="65"/>
      <c r="H82" s="65"/>
      <c r="I82" s="65"/>
      <c r="J82" s="84"/>
      <c r="K82" s="65"/>
      <c r="L82" s="62"/>
      <c r="M82" s="65"/>
      <c r="N82" s="62"/>
      <c r="O82" s="62"/>
      <c r="P82" s="66"/>
      <c r="Q82" s="67"/>
      <c r="R82" s="68"/>
      <c r="S82" s="69"/>
    </row>
    <row r="83" spans="2:19" ht="12.75">
      <c r="B83" s="89"/>
      <c r="C83" s="90"/>
      <c r="D83" s="73"/>
      <c r="E83" s="91"/>
      <c r="F83" s="73"/>
      <c r="G83" s="73"/>
      <c r="H83" s="73"/>
      <c r="I83" s="73"/>
      <c r="J83" s="73"/>
      <c r="K83" s="91"/>
      <c r="L83" s="91"/>
      <c r="M83" s="91"/>
      <c r="N83" s="91"/>
      <c r="O83" s="73"/>
      <c r="P83" s="91"/>
      <c r="Q83" s="75"/>
      <c r="R83" s="75"/>
      <c r="S83" s="75"/>
    </row>
  </sheetData>
  <sheetProtection/>
  <mergeCells count="39">
    <mergeCell ref="U40:AF40"/>
    <mergeCell ref="U41:AF41"/>
    <mergeCell ref="U42:AF42"/>
    <mergeCell ref="C40:N40"/>
    <mergeCell ref="C41:N41"/>
    <mergeCell ref="L4:L5"/>
    <mergeCell ref="M4:M5"/>
    <mergeCell ref="N4:N5"/>
    <mergeCell ref="AC4:AC5"/>
    <mergeCell ref="O4:O5"/>
    <mergeCell ref="P4:P5"/>
    <mergeCell ref="Q4:Q5"/>
    <mergeCell ref="R4:R5"/>
    <mergeCell ref="AJ4:AJ5"/>
    <mergeCell ref="AE4:AE5"/>
    <mergeCell ref="AF4:AF5"/>
    <mergeCell ref="AG4:AG5"/>
    <mergeCell ref="AH4:AH5"/>
    <mergeCell ref="AI4:AI5"/>
    <mergeCell ref="S1:AI1"/>
    <mergeCell ref="S4:S5"/>
    <mergeCell ref="T4:T5"/>
    <mergeCell ref="U4:U5"/>
    <mergeCell ref="V4:V5"/>
    <mergeCell ref="W4:X4"/>
    <mergeCell ref="Y4:Y5"/>
    <mergeCell ref="Z4:Z5"/>
    <mergeCell ref="AA4:AB4"/>
    <mergeCell ref="AD4:AD5"/>
    <mergeCell ref="A1:Q1"/>
    <mergeCell ref="A4:A5"/>
    <mergeCell ref="B4:B5"/>
    <mergeCell ref="C4:C5"/>
    <mergeCell ref="D4:D5"/>
    <mergeCell ref="E4:F4"/>
    <mergeCell ref="G4:G5"/>
    <mergeCell ref="H4:H5"/>
    <mergeCell ref="I4:J4"/>
    <mergeCell ref="K4:K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F546"/>
  <sheetViews>
    <sheetView tabSelected="1" zoomScale="80" zoomScaleNormal="80" zoomScalePageLayoutView="0" workbookViewId="0" topLeftCell="A70">
      <selection activeCell="I125" sqref="I125"/>
    </sheetView>
  </sheetViews>
  <sheetFormatPr defaultColWidth="9.00390625" defaultRowHeight="12.75"/>
  <cols>
    <col min="1" max="1" width="0.12890625" style="0" customWidth="1"/>
    <col min="2" max="2" width="39.625" style="0" customWidth="1"/>
    <col min="3" max="3" width="14.00390625" style="0" customWidth="1"/>
    <col min="4" max="4" width="15.25390625" style="0" customWidth="1"/>
    <col min="5" max="5" width="14.75390625" style="0" customWidth="1"/>
    <col min="6" max="6" width="9.75390625" style="0" customWidth="1"/>
    <col min="7" max="7" width="13.875" style="0" customWidth="1"/>
    <col min="8" max="8" width="14.00390625" style="0" customWidth="1"/>
    <col min="9" max="9" width="9.25390625" style="0" customWidth="1"/>
    <col min="10" max="10" width="15.625" style="0" customWidth="1"/>
    <col min="11" max="11" width="14.375" style="0" customWidth="1"/>
    <col min="12" max="12" width="11.25390625" style="0" customWidth="1"/>
    <col min="13" max="13" width="14.375" style="0" customWidth="1"/>
    <col min="14" max="14" width="14.625" style="0" customWidth="1"/>
    <col min="15" max="15" width="10.875" style="0" customWidth="1"/>
    <col min="16" max="16" width="15.25390625" style="0" customWidth="1"/>
    <col min="17" max="18" width="13.625" style="0" customWidth="1"/>
    <col min="19" max="19" width="17.00390625" style="0" customWidth="1"/>
    <col min="20" max="20" width="13.625" style="0" customWidth="1"/>
    <col min="21" max="21" width="10.125" style="0" bestFit="1" customWidth="1"/>
  </cols>
  <sheetData>
    <row r="2" ht="0.75" customHeight="1">
      <c r="B2" s="144"/>
    </row>
    <row r="3" spans="2:19" ht="34.5" customHeight="1">
      <c r="B3" s="498" t="s">
        <v>236</v>
      </c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</row>
    <row r="4" spans="1:19" ht="33" customHeight="1">
      <c r="A4" s="409" t="s">
        <v>237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</row>
    <row r="5" spans="1:19" ht="13.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</row>
    <row r="6" spans="2:19" ht="15" customHeight="1"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</row>
    <row r="7" spans="2:20" ht="50.25" customHeight="1">
      <c r="B7" s="368" t="s">
        <v>182</v>
      </c>
      <c r="C7" s="157" t="s">
        <v>56</v>
      </c>
      <c r="D7" s="413" t="s">
        <v>57</v>
      </c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398" t="s">
        <v>199</v>
      </c>
    </row>
    <row r="8" spans="2:20" ht="15.75" customHeight="1">
      <c r="B8" s="368"/>
      <c r="C8" s="157"/>
      <c r="D8" s="378" t="s">
        <v>192</v>
      </c>
      <c r="E8" s="378"/>
      <c r="F8" s="378"/>
      <c r="G8" s="378" t="s">
        <v>197</v>
      </c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414" t="s">
        <v>198</v>
      </c>
      <c r="T8" s="399"/>
    </row>
    <row r="9" spans="2:20" ht="37.5" customHeight="1">
      <c r="B9" s="368"/>
      <c r="C9" s="157"/>
      <c r="D9" s="378"/>
      <c r="E9" s="378"/>
      <c r="F9" s="378"/>
      <c r="G9" s="402" t="s">
        <v>150</v>
      </c>
      <c r="H9" s="402"/>
      <c r="I9" s="403"/>
      <c r="J9" s="404" t="s">
        <v>64</v>
      </c>
      <c r="K9" s="405"/>
      <c r="L9" s="406"/>
      <c r="M9" s="404" t="s">
        <v>65</v>
      </c>
      <c r="N9" s="405"/>
      <c r="O9" s="406"/>
      <c r="P9" s="404" t="s">
        <v>196</v>
      </c>
      <c r="Q9" s="405"/>
      <c r="R9" s="406"/>
      <c r="S9" s="415"/>
      <c r="T9" s="399"/>
    </row>
    <row r="10" spans="2:20" ht="30" customHeight="1" thickBot="1">
      <c r="B10" s="147">
        <v>1</v>
      </c>
      <c r="C10" s="147">
        <v>2</v>
      </c>
      <c r="D10" s="147" t="s">
        <v>193</v>
      </c>
      <c r="E10" s="147" t="s">
        <v>194</v>
      </c>
      <c r="F10" s="147" t="s">
        <v>195</v>
      </c>
      <c r="G10" s="147" t="s">
        <v>193</v>
      </c>
      <c r="H10" s="147" t="s">
        <v>194</v>
      </c>
      <c r="I10" s="147" t="s">
        <v>195</v>
      </c>
      <c r="J10" s="147" t="s">
        <v>193</v>
      </c>
      <c r="K10" s="147" t="s">
        <v>194</v>
      </c>
      <c r="L10" s="147" t="s">
        <v>195</v>
      </c>
      <c r="M10" s="147" t="s">
        <v>193</v>
      </c>
      <c r="N10" s="147" t="s">
        <v>194</v>
      </c>
      <c r="O10" s="147" t="s">
        <v>195</v>
      </c>
      <c r="P10" s="147" t="s">
        <v>193</v>
      </c>
      <c r="Q10" s="147" t="s">
        <v>194</v>
      </c>
      <c r="R10" s="147" t="s">
        <v>195</v>
      </c>
      <c r="S10" s="416"/>
      <c r="T10" s="400"/>
    </row>
    <row r="11" spans="2:20" ht="33" customHeight="1" hidden="1" thickBot="1">
      <c r="B11" s="410" t="s">
        <v>184</v>
      </c>
      <c r="C11" s="411"/>
      <c r="D11" s="411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1"/>
      <c r="S11" s="411"/>
      <c r="T11" s="242"/>
    </row>
    <row r="12" spans="2:20" ht="12.75" customHeight="1" hidden="1" thickBot="1">
      <c r="B12" s="417" t="s">
        <v>58</v>
      </c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242"/>
    </row>
    <row r="13" spans="2:20" ht="32.25" customHeight="1" hidden="1" thickBot="1">
      <c r="B13" s="410" t="s">
        <v>59</v>
      </c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242"/>
    </row>
    <row r="14" spans="2:20" ht="21" customHeight="1" thickBot="1">
      <c r="B14" s="389" t="s">
        <v>60</v>
      </c>
      <c r="C14" s="390"/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242"/>
    </row>
    <row r="15" spans="2:20" ht="23.25" customHeight="1">
      <c r="B15" s="391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242"/>
    </row>
    <row r="16" spans="2:20" ht="22.5" customHeight="1">
      <c r="B16" s="427" t="s">
        <v>203</v>
      </c>
      <c r="C16" s="369" t="s">
        <v>200</v>
      </c>
      <c r="D16" s="206">
        <f>G16+J16+M16+P16</f>
        <v>86102439.46000001</v>
      </c>
      <c r="E16" s="151">
        <f>H16+K16+N16+Q16</f>
        <v>86102439.46000001</v>
      </c>
      <c r="F16" s="147">
        <f>E16/D16*100</f>
        <v>100</v>
      </c>
      <c r="G16" s="147"/>
      <c r="H16" s="147"/>
      <c r="I16" s="147"/>
      <c r="J16" s="149">
        <v>42061303.21</v>
      </c>
      <c r="K16" s="149">
        <v>42061303.21</v>
      </c>
      <c r="L16" s="147">
        <f>K16/J16*100</f>
        <v>100</v>
      </c>
      <c r="M16" s="149">
        <v>38313084.5</v>
      </c>
      <c r="N16" s="149">
        <v>38313084.5</v>
      </c>
      <c r="O16" s="147">
        <f>N16/M16*100</f>
        <v>100</v>
      </c>
      <c r="P16" s="149">
        <v>5728051.75</v>
      </c>
      <c r="Q16" s="149">
        <v>5728051.75</v>
      </c>
      <c r="R16" s="147">
        <f>Q16/P16*100</f>
        <v>100</v>
      </c>
      <c r="S16" s="151">
        <f>E16</f>
        <v>86102439.46000001</v>
      </c>
      <c r="T16" s="242"/>
    </row>
    <row r="17" spans="2:20" ht="25.5" customHeight="1">
      <c r="B17" s="427"/>
      <c r="C17" s="384"/>
      <c r="D17" s="156"/>
      <c r="E17" s="148"/>
      <c r="F17" s="146"/>
      <c r="G17" s="146"/>
      <c r="H17" s="146"/>
      <c r="I17" s="147"/>
      <c r="J17" s="147"/>
      <c r="K17" s="147"/>
      <c r="L17" s="148"/>
      <c r="M17" s="148"/>
      <c r="N17" s="148"/>
      <c r="O17" s="148"/>
      <c r="P17" s="148"/>
      <c r="Q17" s="148"/>
      <c r="R17" s="148"/>
      <c r="S17" s="148"/>
      <c r="T17" s="242"/>
    </row>
    <row r="18" spans="2:20" ht="18.75" customHeight="1">
      <c r="B18" s="427"/>
      <c r="C18" s="367"/>
      <c r="D18" s="243"/>
      <c r="E18" s="222"/>
      <c r="F18" s="146"/>
      <c r="G18" s="146"/>
      <c r="H18" s="146"/>
      <c r="I18" s="151"/>
      <c r="J18" s="151"/>
      <c r="K18" s="222"/>
      <c r="L18" s="148"/>
      <c r="M18" s="148"/>
      <c r="N18" s="148"/>
      <c r="O18" s="148"/>
      <c r="P18" s="148"/>
      <c r="Q18" s="148"/>
      <c r="R18" s="222"/>
      <c r="S18" s="222"/>
      <c r="T18" s="242"/>
    </row>
    <row r="19" spans="2:20" ht="26.25" customHeight="1" hidden="1">
      <c r="B19" s="427"/>
      <c r="C19" s="158"/>
      <c r="D19" s="243"/>
      <c r="E19" s="149"/>
      <c r="F19" s="146"/>
      <c r="G19" s="146"/>
      <c r="H19" s="146"/>
      <c r="I19" s="151"/>
      <c r="J19" s="151"/>
      <c r="K19" s="151"/>
      <c r="L19" s="148"/>
      <c r="M19" s="148"/>
      <c r="N19" s="148"/>
      <c r="O19" s="149"/>
      <c r="P19" s="149"/>
      <c r="Q19" s="149"/>
      <c r="R19" s="149"/>
      <c r="S19" s="149"/>
      <c r="T19" s="242"/>
    </row>
    <row r="20" spans="2:20" ht="0.75" customHeight="1" thickBot="1">
      <c r="B20" s="427"/>
      <c r="C20" s="158"/>
      <c r="D20" s="243"/>
      <c r="E20" s="149"/>
      <c r="F20" s="146"/>
      <c r="G20" s="146"/>
      <c r="H20" s="146"/>
      <c r="I20" s="151"/>
      <c r="J20" s="151"/>
      <c r="K20" s="151"/>
      <c r="L20" s="148"/>
      <c r="M20" s="148"/>
      <c r="N20" s="148"/>
      <c r="O20" s="149"/>
      <c r="P20" s="149"/>
      <c r="Q20" s="149"/>
      <c r="R20" s="149"/>
      <c r="S20" s="149"/>
      <c r="T20" s="242"/>
    </row>
    <row r="21" spans="2:20" ht="21" customHeight="1" hidden="1">
      <c r="B21" s="164"/>
      <c r="C21" s="158"/>
      <c r="D21" s="243"/>
      <c r="E21" s="149"/>
      <c r="F21" s="146"/>
      <c r="G21" s="146"/>
      <c r="H21" s="146"/>
      <c r="I21" s="151"/>
      <c r="J21" s="151"/>
      <c r="K21" s="151"/>
      <c r="L21" s="148"/>
      <c r="M21" s="148"/>
      <c r="N21" s="148"/>
      <c r="O21" s="149"/>
      <c r="P21" s="149"/>
      <c r="Q21" s="149"/>
      <c r="R21" s="149"/>
      <c r="S21" s="149"/>
      <c r="T21" s="242"/>
    </row>
    <row r="22" spans="2:20" ht="21" customHeight="1" hidden="1">
      <c r="B22" s="426" t="s">
        <v>154</v>
      </c>
      <c r="C22" s="152"/>
      <c r="D22" s="156"/>
      <c r="E22" s="149">
        <f>E25</f>
        <v>0</v>
      </c>
      <c r="F22" s="147"/>
      <c r="G22" s="147"/>
      <c r="H22" s="147"/>
      <c r="I22" s="147"/>
      <c r="J22" s="147"/>
      <c r="K22" s="147"/>
      <c r="L22" s="148"/>
      <c r="M22" s="148"/>
      <c r="N22" s="148"/>
      <c r="O22" s="151"/>
      <c r="P22" s="151"/>
      <c r="Q22" s="151"/>
      <c r="R22" s="149"/>
      <c r="S22" s="149">
        <f>S25</f>
        <v>0</v>
      </c>
      <c r="T22" s="242"/>
    </row>
    <row r="23" spans="2:20" ht="21" customHeight="1" hidden="1">
      <c r="B23" s="426"/>
      <c r="C23" s="152" t="s">
        <v>61</v>
      </c>
      <c r="D23" s="156"/>
      <c r="E23" s="148"/>
      <c r="F23" s="146"/>
      <c r="G23" s="146"/>
      <c r="H23" s="146"/>
      <c r="I23" s="147"/>
      <c r="J23" s="147"/>
      <c r="K23" s="147"/>
      <c r="L23" s="148"/>
      <c r="M23" s="148"/>
      <c r="N23" s="148"/>
      <c r="O23" s="148"/>
      <c r="P23" s="148"/>
      <c r="Q23" s="148"/>
      <c r="R23" s="148"/>
      <c r="S23" s="148"/>
      <c r="T23" s="242"/>
    </row>
    <row r="24" spans="2:20" ht="21" customHeight="1" hidden="1">
      <c r="B24" s="164"/>
      <c r="C24" s="158"/>
      <c r="D24" s="243"/>
      <c r="E24" s="148"/>
      <c r="F24" s="146"/>
      <c r="G24" s="146"/>
      <c r="H24" s="146"/>
      <c r="I24" s="147"/>
      <c r="J24" s="147"/>
      <c r="K24" s="147"/>
      <c r="L24" s="148"/>
      <c r="M24" s="148"/>
      <c r="N24" s="148"/>
      <c r="O24" s="148"/>
      <c r="P24" s="148"/>
      <c r="Q24" s="148"/>
      <c r="R24" s="148"/>
      <c r="S24" s="148"/>
      <c r="T24" s="242"/>
    </row>
    <row r="25" spans="2:20" ht="21" customHeight="1" hidden="1">
      <c r="B25" s="164"/>
      <c r="C25" s="158"/>
      <c r="D25" s="243"/>
      <c r="E25" s="149"/>
      <c r="F25" s="146"/>
      <c r="G25" s="146"/>
      <c r="H25" s="146"/>
      <c r="I25" s="147"/>
      <c r="J25" s="147"/>
      <c r="K25" s="147"/>
      <c r="L25" s="148"/>
      <c r="M25" s="148"/>
      <c r="N25" s="148"/>
      <c r="O25" s="149"/>
      <c r="P25" s="149"/>
      <c r="Q25" s="149"/>
      <c r="R25" s="149"/>
      <c r="S25" s="149"/>
      <c r="T25" s="242"/>
    </row>
    <row r="26" spans="2:20" ht="21" customHeight="1" hidden="1">
      <c r="B26" s="164"/>
      <c r="C26" s="158"/>
      <c r="D26" s="243"/>
      <c r="E26" s="149"/>
      <c r="F26" s="146"/>
      <c r="G26" s="146"/>
      <c r="H26" s="146"/>
      <c r="I26" s="147"/>
      <c r="J26" s="147"/>
      <c r="K26" s="147"/>
      <c r="L26" s="148"/>
      <c r="M26" s="148"/>
      <c r="N26" s="148"/>
      <c r="O26" s="205"/>
      <c r="P26" s="205"/>
      <c r="Q26" s="205"/>
      <c r="R26" s="149"/>
      <c r="S26" s="149"/>
      <c r="T26" s="242"/>
    </row>
    <row r="27" spans="2:20" ht="21" customHeight="1" hidden="1">
      <c r="B27" s="162"/>
      <c r="C27" s="152"/>
      <c r="D27" s="156"/>
      <c r="E27" s="151"/>
      <c r="F27" s="147"/>
      <c r="G27" s="147"/>
      <c r="H27" s="147"/>
      <c r="I27" s="147"/>
      <c r="J27" s="147"/>
      <c r="K27" s="147"/>
      <c r="L27" s="206"/>
      <c r="M27" s="206"/>
      <c r="N27" s="206"/>
      <c r="O27" s="151"/>
      <c r="P27" s="151"/>
      <c r="Q27" s="151"/>
      <c r="R27" s="151"/>
      <c r="S27" s="151"/>
      <c r="T27" s="242"/>
    </row>
    <row r="28" spans="2:20" ht="21" customHeight="1" hidden="1">
      <c r="B28" s="162" t="s">
        <v>67</v>
      </c>
      <c r="C28" s="152" t="s">
        <v>61</v>
      </c>
      <c r="D28" s="156"/>
      <c r="E28" s="379"/>
      <c r="F28" s="146"/>
      <c r="G28" s="146"/>
      <c r="H28" s="146"/>
      <c r="I28" s="147"/>
      <c r="J28" s="147"/>
      <c r="K28" s="147"/>
      <c r="L28" s="148"/>
      <c r="M28" s="148"/>
      <c r="N28" s="148"/>
      <c r="O28" s="148"/>
      <c r="P28" s="148"/>
      <c r="Q28" s="148"/>
      <c r="R28" s="379"/>
      <c r="S28" s="379"/>
      <c r="T28" s="242"/>
    </row>
    <row r="29" spans="2:20" ht="21" customHeight="1" hidden="1">
      <c r="B29" s="163" t="s">
        <v>68</v>
      </c>
      <c r="C29" s="158"/>
      <c r="D29" s="243"/>
      <c r="E29" s="379"/>
      <c r="F29" s="146"/>
      <c r="G29" s="146"/>
      <c r="H29" s="146"/>
      <c r="I29" s="147"/>
      <c r="J29" s="147"/>
      <c r="K29" s="147"/>
      <c r="L29" s="148"/>
      <c r="M29" s="148"/>
      <c r="N29" s="148"/>
      <c r="O29" s="148"/>
      <c r="P29" s="148"/>
      <c r="Q29" s="148"/>
      <c r="R29" s="379"/>
      <c r="S29" s="379"/>
      <c r="T29" s="242"/>
    </row>
    <row r="30" spans="2:20" ht="21" customHeight="1" hidden="1">
      <c r="B30" s="164"/>
      <c r="C30" s="158"/>
      <c r="D30" s="243"/>
      <c r="E30" s="149"/>
      <c r="F30" s="146"/>
      <c r="G30" s="146"/>
      <c r="H30" s="146"/>
      <c r="I30" s="147"/>
      <c r="J30" s="147"/>
      <c r="K30" s="147"/>
      <c r="L30" s="148"/>
      <c r="M30" s="148"/>
      <c r="N30" s="148"/>
      <c r="O30" s="149"/>
      <c r="P30" s="149"/>
      <c r="Q30" s="149"/>
      <c r="R30" s="149"/>
      <c r="S30" s="149"/>
      <c r="T30" s="242"/>
    </row>
    <row r="31" spans="2:20" ht="21" customHeight="1" hidden="1">
      <c r="B31" s="164"/>
      <c r="C31" s="158"/>
      <c r="D31" s="243"/>
      <c r="E31" s="149"/>
      <c r="F31" s="146"/>
      <c r="G31" s="146"/>
      <c r="H31" s="146"/>
      <c r="I31" s="147"/>
      <c r="J31" s="147"/>
      <c r="K31" s="147"/>
      <c r="L31" s="148"/>
      <c r="M31" s="148"/>
      <c r="N31" s="148"/>
      <c r="O31" s="149"/>
      <c r="P31" s="149"/>
      <c r="Q31" s="149"/>
      <c r="R31" s="149"/>
      <c r="S31" s="149"/>
      <c r="T31" s="242"/>
    </row>
    <row r="32" spans="2:20" ht="21" customHeight="1" hidden="1">
      <c r="B32" s="162"/>
      <c r="C32" s="146"/>
      <c r="D32" s="147"/>
      <c r="E32" s="148"/>
      <c r="F32" s="147"/>
      <c r="G32" s="147"/>
      <c r="H32" s="147"/>
      <c r="I32" s="147"/>
      <c r="J32" s="147"/>
      <c r="K32" s="147"/>
      <c r="L32" s="149"/>
      <c r="M32" s="149"/>
      <c r="N32" s="149"/>
      <c r="O32" s="149"/>
      <c r="P32" s="149"/>
      <c r="Q32" s="149"/>
      <c r="R32" s="148"/>
      <c r="S32" s="148"/>
      <c r="T32" s="242"/>
    </row>
    <row r="33" spans="2:20" ht="21" customHeight="1" hidden="1">
      <c r="B33" s="162" t="s">
        <v>69</v>
      </c>
      <c r="C33" s="152" t="s">
        <v>61</v>
      </c>
      <c r="D33" s="156"/>
      <c r="E33" s="148"/>
      <c r="F33" s="146"/>
      <c r="G33" s="146"/>
      <c r="H33" s="146"/>
      <c r="I33" s="147"/>
      <c r="J33" s="147"/>
      <c r="K33" s="147"/>
      <c r="L33" s="148"/>
      <c r="M33" s="148"/>
      <c r="N33" s="148"/>
      <c r="O33" s="148"/>
      <c r="P33" s="148"/>
      <c r="Q33" s="148"/>
      <c r="R33" s="148"/>
      <c r="S33" s="148"/>
      <c r="T33" s="242"/>
    </row>
    <row r="34" spans="2:20" ht="21" customHeight="1" hidden="1">
      <c r="B34" s="164"/>
      <c r="C34" s="158"/>
      <c r="D34" s="243"/>
      <c r="E34" s="148"/>
      <c r="F34" s="146"/>
      <c r="G34" s="146"/>
      <c r="H34" s="146"/>
      <c r="I34" s="147"/>
      <c r="J34" s="147"/>
      <c r="K34" s="147"/>
      <c r="L34" s="148"/>
      <c r="M34" s="148"/>
      <c r="N34" s="148"/>
      <c r="O34" s="148"/>
      <c r="P34" s="148"/>
      <c r="Q34" s="148"/>
      <c r="R34" s="148"/>
      <c r="S34" s="148"/>
      <c r="T34" s="242"/>
    </row>
    <row r="35" spans="2:20" ht="21" customHeight="1" hidden="1">
      <c r="B35" s="164"/>
      <c r="C35" s="158"/>
      <c r="D35" s="243"/>
      <c r="E35" s="148"/>
      <c r="F35" s="146"/>
      <c r="G35" s="146"/>
      <c r="H35" s="146"/>
      <c r="I35" s="147"/>
      <c r="J35" s="147"/>
      <c r="K35" s="147"/>
      <c r="L35" s="149"/>
      <c r="M35" s="149"/>
      <c r="N35" s="149"/>
      <c r="O35" s="149"/>
      <c r="P35" s="149"/>
      <c r="Q35" s="149"/>
      <c r="R35" s="148"/>
      <c r="S35" s="148"/>
      <c r="T35" s="242"/>
    </row>
    <row r="36" spans="2:20" ht="21" customHeight="1" hidden="1">
      <c r="B36" s="164"/>
      <c r="C36" s="158"/>
      <c r="D36" s="243"/>
      <c r="E36" s="148"/>
      <c r="F36" s="146"/>
      <c r="G36" s="146"/>
      <c r="H36" s="146"/>
      <c r="I36" s="147"/>
      <c r="J36" s="147"/>
      <c r="K36" s="147"/>
      <c r="L36" s="149"/>
      <c r="M36" s="149"/>
      <c r="N36" s="149"/>
      <c r="O36" s="149"/>
      <c r="P36" s="149"/>
      <c r="Q36" s="149"/>
      <c r="R36" s="148"/>
      <c r="S36" s="148"/>
      <c r="T36" s="242"/>
    </row>
    <row r="37" spans="2:20" ht="21" customHeight="1" hidden="1">
      <c r="B37" s="162"/>
      <c r="C37" s="146"/>
      <c r="D37" s="147"/>
      <c r="E37" s="148"/>
      <c r="F37" s="147"/>
      <c r="G37" s="147"/>
      <c r="H37" s="147"/>
      <c r="I37" s="147"/>
      <c r="J37" s="147"/>
      <c r="K37" s="147"/>
      <c r="L37" s="149"/>
      <c r="M37" s="149"/>
      <c r="N37" s="149"/>
      <c r="O37" s="149"/>
      <c r="P37" s="149"/>
      <c r="Q37" s="149"/>
      <c r="R37" s="148"/>
      <c r="S37" s="148"/>
      <c r="T37" s="242"/>
    </row>
    <row r="38" spans="2:20" ht="21" customHeight="1" hidden="1">
      <c r="B38" s="162" t="s">
        <v>70</v>
      </c>
      <c r="C38" s="152" t="s">
        <v>61</v>
      </c>
      <c r="D38" s="156"/>
      <c r="E38" s="148"/>
      <c r="F38" s="146"/>
      <c r="G38" s="146"/>
      <c r="H38" s="146"/>
      <c r="I38" s="147"/>
      <c r="J38" s="147"/>
      <c r="K38" s="147"/>
      <c r="L38" s="148"/>
      <c r="M38" s="148"/>
      <c r="N38" s="148"/>
      <c r="O38" s="148"/>
      <c r="P38" s="148"/>
      <c r="Q38" s="148"/>
      <c r="R38" s="148"/>
      <c r="S38" s="148"/>
      <c r="T38" s="242"/>
    </row>
    <row r="39" spans="2:20" ht="21" customHeight="1" hidden="1">
      <c r="B39" s="164"/>
      <c r="C39" s="158"/>
      <c r="D39" s="243"/>
      <c r="E39" s="148"/>
      <c r="F39" s="146"/>
      <c r="G39" s="146"/>
      <c r="H39" s="146"/>
      <c r="I39" s="147"/>
      <c r="J39" s="147"/>
      <c r="K39" s="147"/>
      <c r="L39" s="148"/>
      <c r="M39" s="148"/>
      <c r="N39" s="148"/>
      <c r="O39" s="148"/>
      <c r="P39" s="148"/>
      <c r="Q39" s="148"/>
      <c r="R39" s="148"/>
      <c r="S39" s="148"/>
      <c r="T39" s="242"/>
    </row>
    <row r="40" spans="2:20" ht="21" customHeight="1" hidden="1">
      <c r="B40" s="164"/>
      <c r="C40" s="158"/>
      <c r="D40" s="243"/>
      <c r="E40" s="148"/>
      <c r="F40" s="146"/>
      <c r="G40" s="146"/>
      <c r="H40" s="146"/>
      <c r="I40" s="147"/>
      <c r="J40" s="147"/>
      <c r="K40" s="147"/>
      <c r="L40" s="149"/>
      <c r="M40" s="149"/>
      <c r="N40" s="149"/>
      <c r="O40" s="149"/>
      <c r="P40" s="149"/>
      <c r="Q40" s="149"/>
      <c r="R40" s="148"/>
      <c r="S40" s="148"/>
      <c r="T40" s="242"/>
    </row>
    <row r="41" spans="2:20" ht="21" customHeight="1" hidden="1">
      <c r="B41" s="164"/>
      <c r="C41" s="158"/>
      <c r="D41" s="243"/>
      <c r="E41" s="148"/>
      <c r="F41" s="146"/>
      <c r="G41" s="146"/>
      <c r="H41" s="146"/>
      <c r="I41" s="147"/>
      <c r="J41" s="147"/>
      <c r="K41" s="147"/>
      <c r="L41" s="149"/>
      <c r="M41" s="149"/>
      <c r="N41" s="149"/>
      <c r="O41" s="149"/>
      <c r="P41" s="149"/>
      <c r="Q41" s="149"/>
      <c r="R41" s="148"/>
      <c r="S41" s="148"/>
      <c r="T41" s="242"/>
    </row>
    <row r="42" spans="2:20" ht="21" customHeight="1" hidden="1">
      <c r="B42" s="162"/>
      <c r="C42" s="146"/>
      <c r="D42" s="147"/>
      <c r="E42" s="148"/>
      <c r="F42" s="147"/>
      <c r="G42" s="147"/>
      <c r="H42" s="147"/>
      <c r="I42" s="147"/>
      <c r="J42" s="147"/>
      <c r="K42" s="147"/>
      <c r="L42" s="149"/>
      <c r="M42" s="149"/>
      <c r="N42" s="149"/>
      <c r="O42" s="149"/>
      <c r="P42" s="149"/>
      <c r="Q42" s="149"/>
      <c r="R42" s="148"/>
      <c r="S42" s="148"/>
      <c r="T42" s="242"/>
    </row>
    <row r="43" spans="2:20" ht="21" customHeight="1" hidden="1">
      <c r="B43" s="162" t="s">
        <v>71</v>
      </c>
      <c r="C43" s="152" t="s">
        <v>61</v>
      </c>
      <c r="D43" s="156"/>
      <c r="E43" s="148"/>
      <c r="F43" s="146"/>
      <c r="G43" s="146"/>
      <c r="H43" s="146"/>
      <c r="I43" s="147"/>
      <c r="J43" s="147"/>
      <c r="K43" s="147"/>
      <c r="L43" s="148"/>
      <c r="M43" s="148"/>
      <c r="N43" s="148"/>
      <c r="O43" s="148"/>
      <c r="P43" s="148"/>
      <c r="Q43" s="148"/>
      <c r="R43" s="148"/>
      <c r="S43" s="148"/>
      <c r="T43" s="242"/>
    </row>
    <row r="44" spans="2:20" ht="21" customHeight="1" hidden="1">
      <c r="B44" s="164"/>
      <c r="C44" s="158"/>
      <c r="D44" s="243"/>
      <c r="E44" s="148"/>
      <c r="F44" s="146"/>
      <c r="G44" s="146"/>
      <c r="H44" s="146"/>
      <c r="I44" s="147"/>
      <c r="J44" s="147"/>
      <c r="K44" s="147"/>
      <c r="L44" s="148"/>
      <c r="M44" s="148"/>
      <c r="N44" s="148"/>
      <c r="O44" s="148"/>
      <c r="P44" s="148"/>
      <c r="Q44" s="148"/>
      <c r="R44" s="148"/>
      <c r="S44" s="148"/>
      <c r="T44" s="242"/>
    </row>
    <row r="45" spans="2:20" ht="21" customHeight="1" hidden="1">
      <c r="B45" s="164"/>
      <c r="C45" s="158"/>
      <c r="D45" s="243"/>
      <c r="E45" s="148"/>
      <c r="F45" s="146"/>
      <c r="G45" s="146"/>
      <c r="H45" s="146"/>
      <c r="I45" s="147"/>
      <c r="J45" s="147"/>
      <c r="K45" s="147"/>
      <c r="L45" s="149"/>
      <c r="M45" s="149"/>
      <c r="N45" s="149"/>
      <c r="O45" s="149"/>
      <c r="P45" s="149"/>
      <c r="Q45" s="149"/>
      <c r="R45" s="148"/>
      <c r="S45" s="148"/>
      <c r="T45" s="242"/>
    </row>
    <row r="46" spans="2:20" ht="21" customHeight="1" hidden="1">
      <c r="B46" s="245"/>
      <c r="C46" s="246"/>
      <c r="D46" s="247"/>
      <c r="E46" s="155"/>
      <c r="F46" s="204"/>
      <c r="G46" s="204"/>
      <c r="H46" s="204"/>
      <c r="I46" s="211"/>
      <c r="J46" s="211"/>
      <c r="K46" s="211"/>
      <c r="L46" s="153"/>
      <c r="M46" s="153"/>
      <c r="N46" s="153"/>
      <c r="O46" s="153"/>
      <c r="P46" s="153"/>
      <c r="Q46" s="153"/>
      <c r="R46" s="155"/>
      <c r="S46" s="155"/>
      <c r="T46" s="248"/>
    </row>
    <row r="47" spans="2:20" ht="21" customHeight="1">
      <c r="B47" s="448" t="s">
        <v>204</v>
      </c>
      <c r="C47" s="385" t="s">
        <v>200</v>
      </c>
      <c r="D47" s="170">
        <f>G47+J47+M47+P47</f>
        <v>330000</v>
      </c>
      <c r="E47" s="170">
        <f>H47+K47+N47+Q47</f>
        <v>330000</v>
      </c>
      <c r="F47" s="159">
        <f>E47/D47*100</f>
        <v>100</v>
      </c>
      <c r="G47" s="159"/>
      <c r="H47" s="159"/>
      <c r="I47" s="170"/>
      <c r="J47" s="170"/>
      <c r="K47" s="170"/>
      <c r="L47" s="170"/>
      <c r="M47" s="149">
        <v>330000</v>
      </c>
      <c r="N47" s="149">
        <v>330000</v>
      </c>
      <c r="O47" s="159">
        <f>N47/M47*100</f>
        <v>100</v>
      </c>
      <c r="P47" s="170"/>
      <c r="Q47" s="170"/>
      <c r="R47" s="171"/>
      <c r="S47" s="151">
        <f>E47</f>
        <v>330000</v>
      </c>
      <c r="T47" s="252"/>
    </row>
    <row r="48" spans="2:20" ht="17.25" customHeight="1">
      <c r="B48" s="449"/>
      <c r="C48" s="384"/>
      <c r="D48" s="147"/>
      <c r="E48" s="148"/>
      <c r="F48" s="146"/>
      <c r="G48" s="146"/>
      <c r="H48" s="146"/>
      <c r="I48" s="147"/>
      <c r="J48" s="147"/>
      <c r="K48" s="147"/>
      <c r="L48" s="148"/>
      <c r="M48" s="148"/>
      <c r="N48" s="148"/>
      <c r="O48" s="148"/>
      <c r="P48" s="148"/>
      <c r="Q48" s="148"/>
      <c r="R48" s="148"/>
      <c r="S48" s="148"/>
      <c r="T48" s="253"/>
    </row>
    <row r="49" spans="2:20" ht="18" customHeight="1">
      <c r="B49" s="449"/>
      <c r="C49" s="384"/>
      <c r="D49" s="243"/>
      <c r="E49" s="148"/>
      <c r="F49" s="146"/>
      <c r="G49" s="146"/>
      <c r="H49" s="146"/>
      <c r="I49" s="147"/>
      <c r="J49" s="147"/>
      <c r="K49" s="147"/>
      <c r="L49" s="148"/>
      <c r="M49" s="148"/>
      <c r="N49" s="148"/>
      <c r="O49" s="148"/>
      <c r="P49" s="148"/>
      <c r="Q49" s="148"/>
      <c r="R49" s="148"/>
      <c r="S49" s="148"/>
      <c r="T49" s="253"/>
    </row>
    <row r="50" spans="2:20" ht="19.5" customHeight="1" thickBot="1">
      <c r="B50" s="450"/>
      <c r="C50" s="367"/>
      <c r="D50" s="243"/>
      <c r="E50" s="148"/>
      <c r="F50" s="146"/>
      <c r="G50" s="146"/>
      <c r="H50" s="146"/>
      <c r="I50" s="151"/>
      <c r="J50" s="151"/>
      <c r="K50" s="151"/>
      <c r="L50" s="149"/>
      <c r="M50" s="149"/>
      <c r="N50" s="149"/>
      <c r="O50" s="149"/>
      <c r="P50" s="149"/>
      <c r="Q50" s="149"/>
      <c r="R50" s="148"/>
      <c r="S50" s="148"/>
      <c r="T50" s="253"/>
    </row>
    <row r="51" spans="2:20" ht="21" customHeight="1" hidden="1">
      <c r="B51" s="254"/>
      <c r="C51" s="255"/>
      <c r="D51" s="256"/>
      <c r="E51" s="166"/>
      <c r="F51" s="150"/>
      <c r="G51" s="150"/>
      <c r="H51" s="150"/>
      <c r="I51" s="203"/>
      <c r="J51" s="203"/>
      <c r="K51" s="203"/>
      <c r="L51" s="165"/>
      <c r="M51" s="165"/>
      <c r="N51" s="165"/>
      <c r="O51" s="165"/>
      <c r="P51" s="165"/>
      <c r="Q51" s="165"/>
      <c r="R51" s="166"/>
      <c r="S51" s="166"/>
      <c r="T51" s="257"/>
    </row>
    <row r="52" spans="2:32" ht="27" customHeight="1">
      <c r="B52" s="448" t="s">
        <v>205</v>
      </c>
      <c r="C52" s="396" t="s">
        <v>200</v>
      </c>
      <c r="D52" s="170">
        <f>G52+J52+M52+P52</f>
        <v>196000</v>
      </c>
      <c r="E52" s="170">
        <f>H52+K52+N52+Q52</f>
        <v>196000</v>
      </c>
      <c r="F52" s="259">
        <f>E52/D52*100</f>
        <v>100</v>
      </c>
      <c r="G52" s="170"/>
      <c r="H52" s="159"/>
      <c r="I52" s="170"/>
      <c r="J52" s="149">
        <v>196000</v>
      </c>
      <c r="K52" s="149">
        <v>196000</v>
      </c>
      <c r="L52" s="147">
        <f>K52/J52*100</f>
        <v>100</v>
      </c>
      <c r="M52" s="149"/>
      <c r="N52" s="149"/>
      <c r="O52" s="259"/>
      <c r="P52" s="160"/>
      <c r="Q52" s="160"/>
      <c r="R52" s="159"/>
      <c r="S52" s="151">
        <f>E52</f>
        <v>196000</v>
      </c>
      <c r="T52" s="373"/>
      <c r="W52" s="497" t="s">
        <v>235</v>
      </c>
      <c r="X52" s="497"/>
      <c r="Y52" s="497"/>
      <c r="Z52" s="497"/>
      <c r="AA52" s="497"/>
      <c r="AB52" s="497"/>
      <c r="AC52" s="497"/>
      <c r="AD52" s="497"/>
      <c r="AE52" s="497"/>
      <c r="AF52" s="497"/>
    </row>
    <row r="53" spans="2:20" ht="30.75" customHeight="1" thickBot="1">
      <c r="B53" s="449"/>
      <c r="C53" s="397"/>
      <c r="D53" s="260"/>
      <c r="E53" s="166"/>
      <c r="F53" s="150"/>
      <c r="G53" s="150"/>
      <c r="H53" s="150"/>
      <c r="I53" s="203"/>
      <c r="J53" s="203"/>
      <c r="K53" s="203"/>
      <c r="L53" s="165"/>
      <c r="M53" s="165"/>
      <c r="N53" s="165"/>
      <c r="O53" s="165"/>
      <c r="P53" s="165"/>
      <c r="Q53" s="165"/>
      <c r="R53" s="166"/>
      <c r="S53" s="166"/>
      <c r="T53" s="483"/>
    </row>
    <row r="54" spans="2:20" ht="21" customHeight="1" hidden="1">
      <c r="B54" s="449"/>
      <c r="C54" s="200"/>
      <c r="D54" s="258"/>
      <c r="E54" s="250"/>
      <c r="F54" s="224"/>
      <c r="G54" s="224"/>
      <c r="H54" s="224"/>
      <c r="I54" s="225"/>
      <c r="J54" s="225"/>
      <c r="K54" s="225"/>
      <c r="L54" s="249"/>
      <c r="M54" s="249"/>
      <c r="N54" s="250"/>
      <c r="O54" s="249"/>
      <c r="P54" s="249"/>
      <c r="Q54" s="249"/>
      <c r="R54" s="250"/>
      <c r="S54" s="250"/>
      <c r="T54" s="251"/>
    </row>
    <row r="55" spans="2:20" ht="21" customHeight="1" hidden="1">
      <c r="B55" s="449"/>
      <c r="C55" s="152"/>
      <c r="D55" s="156"/>
      <c r="E55" s="148"/>
      <c r="F55" s="146"/>
      <c r="G55" s="146"/>
      <c r="H55" s="146"/>
      <c r="I55" s="151"/>
      <c r="J55" s="151"/>
      <c r="K55" s="151"/>
      <c r="L55" s="149"/>
      <c r="M55" s="149"/>
      <c r="N55" s="149"/>
      <c r="O55" s="149"/>
      <c r="P55" s="149"/>
      <c r="Q55" s="149"/>
      <c r="R55" s="148"/>
      <c r="S55" s="148"/>
      <c r="T55" s="242"/>
    </row>
    <row r="56" spans="2:20" ht="21" customHeight="1" hidden="1">
      <c r="B56" s="449"/>
      <c r="C56" s="152"/>
      <c r="D56" s="156"/>
      <c r="E56" s="148"/>
      <c r="F56" s="146"/>
      <c r="G56" s="146"/>
      <c r="H56" s="146"/>
      <c r="I56" s="151"/>
      <c r="J56" s="151"/>
      <c r="K56" s="151"/>
      <c r="L56" s="149"/>
      <c r="M56" s="149"/>
      <c r="N56" s="149"/>
      <c r="O56" s="149"/>
      <c r="P56" s="149"/>
      <c r="Q56" s="149"/>
      <c r="R56" s="148"/>
      <c r="S56" s="148"/>
      <c r="T56" s="242"/>
    </row>
    <row r="57" spans="2:20" ht="21" customHeight="1" hidden="1">
      <c r="B57" s="208" t="s">
        <v>156</v>
      </c>
      <c r="C57" s="152"/>
      <c r="D57" s="156"/>
      <c r="E57" s="148"/>
      <c r="F57" s="146"/>
      <c r="G57" s="146"/>
      <c r="H57" s="146"/>
      <c r="I57" s="151"/>
      <c r="J57" s="151"/>
      <c r="K57" s="151"/>
      <c r="L57" s="149"/>
      <c r="M57" s="149"/>
      <c r="N57" s="149"/>
      <c r="O57" s="149"/>
      <c r="P57" s="149"/>
      <c r="Q57" s="149"/>
      <c r="R57" s="148"/>
      <c r="S57" s="148"/>
      <c r="T57" s="242"/>
    </row>
    <row r="58" spans="2:20" ht="21" customHeight="1" hidden="1">
      <c r="B58" s="208" t="s">
        <v>175</v>
      </c>
      <c r="C58" s="152"/>
      <c r="D58" s="156"/>
      <c r="E58" s="148"/>
      <c r="F58" s="146"/>
      <c r="G58" s="146"/>
      <c r="H58" s="146"/>
      <c r="I58" s="151"/>
      <c r="J58" s="151"/>
      <c r="K58" s="151"/>
      <c r="L58" s="149"/>
      <c r="M58" s="149"/>
      <c r="N58" s="149"/>
      <c r="O58" s="149"/>
      <c r="P58" s="149"/>
      <c r="Q58" s="149"/>
      <c r="R58" s="148"/>
      <c r="S58" s="148"/>
      <c r="T58" s="242"/>
    </row>
    <row r="59" spans="2:20" ht="21" customHeight="1" hidden="1">
      <c r="B59" s="164"/>
      <c r="C59" s="152"/>
      <c r="D59" s="156"/>
      <c r="E59" s="148"/>
      <c r="F59" s="146"/>
      <c r="G59" s="146"/>
      <c r="H59" s="146"/>
      <c r="I59" s="151"/>
      <c r="J59" s="151"/>
      <c r="K59" s="151"/>
      <c r="L59" s="149"/>
      <c r="M59" s="149"/>
      <c r="N59" s="149"/>
      <c r="O59" s="149"/>
      <c r="P59" s="149"/>
      <c r="Q59" s="149"/>
      <c r="R59" s="148"/>
      <c r="S59" s="148"/>
      <c r="T59" s="242"/>
    </row>
    <row r="60" spans="2:20" ht="21" customHeight="1" hidden="1">
      <c r="B60" s="426" t="s">
        <v>176</v>
      </c>
      <c r="C60" s="152"/>
      <c r="D60" s="156"/>
      <c r="E60" s="148"/>
      <c r="F60" s="147"/>
      <c r="G60" s="147"/>
      <c r="H60" s="147"/>
      <c r="I60" s="151"/>
      <c r="J60" s="151"/>
      <c r="K60" s="151"/>
      <c r="L60" s="151"/>
      <c r="M60" s="151"/>
      <c r="N60" s="151"/>
      <c r="O60" s="148"/>
      <c r="P60" s="148"/>
      <c r="Q60" s="148"/>
      <c r="R60" s="148"/>
      <c r="S60" s="148"/>
      <c r="T60" s="242"/>
    </row>
    <row r="61" spans="2:20" ht="21" customHeight="1" hidden="1">
      <c r="B61" s="426"/>
      <c r="C61" s="152"/>
      <c r="D61" s="156"/>
      <c r="E61" s="148"/>
      <c r="F61" s="146"/>
      <c r="G61" s="146"/>
      <c r="H61" s="146"/>
      <c r="I61" s="151"/>
      <c r="J61" s="151"/>
      <c r="K61" s="151"/>
      <c r="L61" s="149"/>
      <c r="M61" s="149"/>
      <c r="N61" s="149"/>
      <c r="O61" s="148"/>
      <c r="P61" s="148"/>
      <c r="Q61" s="148"/>
      <c r="R61" s="148"/>
      <c r="S61" s="148"/>
      <c r="T61" s="242"/>
    </row>
    <row r="62" spans="2:20" ht="21" customHeight="1" hidden="1">
      <c r="B62" s="162"/>
      <c r="C62" s="368" t="s">
        <v>200</v>
      </c>
      <c r="D62" s="147"/>
      <c r="E62" s="148"/>
      <c r="F62" s="146"/>
      <c r="G62" s="146"/>
      <c r="H62" s="146"/>
      <c r="I62" s="151"/>
      <c r="J62" s="151"/>
      <c r="K62" s="151"/>
      <c r="L62" s="149"/>
      <c r="M62" s="149"/>
      <c r="N62" s="149"/>
      <c r="O62" s="149"/>
      <c r="P62" s="149"/>
      <c r="Q62" s="149"/>
      <c r="R62" s="148"/>
      <c r="S62" s="148"/>
      <c r="T62" s="242"/>
    </row>
    <row r="63" spans="2:20" ht="21" customHeight="1">
      <c r="B63" s="448" t="s">
        <v>206</v>
      </c>
      <c r="C63" s="368"/>
      <c r="D63" s="170">
        <f>G63+J63+M63+P63</f>
        <v>2313236.64</v>
      </c>
      <c r="E63" s="170">
        <f>H63+K63+N63+Q63</f>
        <v>2312009.96</v>
      </c>
      <c r="F63" s="259">
        <f>E63/D63*100</f>
        <v>99.94697127052248</v>
      </c>
      <c r="G63" s="147"/>
      <c r="H63" s="147"/>
      <c r="I63" s="151"/>
      <c r="J63" s="149">
        <v>2026157.44</v>
      </c>
      <c r="K63" s="149">
        <v>2026157.44</v>
      </c>
      <c r="L63" s="259">
        <f>K63/J63*100</f>
        <v>100</v>
      </c>
      <c r="M63" s="151">
        <v>287079.2</v>
      </c>
      <c r="N63" s="149">
        <v>285852.52</v>
      </c>
      <c r="O63" s="159">
        <f>N63/M63*100</f>
        <v>99.57270328188179</v>
      </c>
      <c r="P63" s="151"/>
      <c r="Q63" s="151"/>
      <c r="R63" s="151"/>
      <c r="S63" s="151">
        <f>E63</f>
        <v>2312009.96</v>
      </c>
      <c r="T63" s="242"/>
    </row>
    <row r="64" spans="2:20" ht="30.75" customHeight="1" thickBot="1">
      <c r="B64" s="449"/>
      <c r="C64" s="368"/>
      <c r="D64" s="147"/>
      <c r="E64" s="148"/>
      <c r="F64" s="146"/>
      <c r="G64" s="146"/>
      <c r="H64" s="146"/>
      <c r="I64" s="147"/>
      <c r="J64" s="147"/>
      <c r="K64" s="147"/>
      <c r="L64" s="149"/>
      <c r="M64" s="149"/>
      <c r="N64" s="149"/>
      <c r="O64" s="148"/>
      <c r="P64" s="148"/>
      <c r="Q64" s="148"/>
      <c r="R64" s="148"/>
      <c r="S64" s="148"/>
      <c r="T64" s="242"/>
    </row>
    <row r="65" spans="2:20" ht="21" customHeight="1" hidden="1">
      <c r="B65" s="449"/>
      <c r="C65" s="368"/>
      <c r="D65" s="147"/>
      <c r="E65" s="148"/>
      <c r="F65" s="146"/>
      <c r="G65" s="146"/>
      <c r="H65" s="146"/>
      <c r="I65" s="151"/>
      <c r="J65" s="151"/>
      <c r="K65" s="151"/>
      <c r="L65" s="149"/>
      <c r="M65" s="149"/>
      <c r="N65" s="149"/>
      <c r="O65" s="148"/>
      <c r="P65" s="148"/>
      <c r="Q65" s="148"/>
      <c r="R65" s="148"/>
      <c r="S65" s="148"/>
      <c r="T65" s="242"/>
    </row>
    <row r="66" spans="2:20" ht="0.75" customHeight="1" hidden="1">
      <c r="B66" s="450"/>
      <c r="C66" s="369"/>
      <c r="D66" s="211"/>
      <c r="E66" s="155"/>
      <c r="F66" s="204"/>
      <c r="G66" s="204"/>
      <c r="H66" s="204"/>
      <c r="I66" s="211"/>
      <c r="J66" s="211"/>
      <c r="K66" s="211"/>
      <c r="L66" s="153"/>
      <c r="M66" s="153"/>
      <c r="N66" s="153"/>
      <c r="O66" s="155"/>
      <c r="P66" s="155"/>
      <c r="Q66" s="155"/>
      <c r="R66" s="155"/>
      <c r="S66" s="155"/>
      <c r="T66" s="248"/>
    </row>
    <row r="67" spans="2:20" ht="21" customHeight="1">
      <c r="B67" s="426" t="s">
        <v>207</v>
      </c>
      <c r="C67" s="385" t="s">
        <v>200</v>
      </c>
      <c r="D67" s="170">
        <f>G67+J67+M67+P67</f>
        <v>2520000</v>
      </c>
      <c r="E67" s="170">
        <f>H67+K67+N67+Q67</f>
        <v>2520000</v>
      </c>
      <c r="F67" s="259">
        <f>E67/D67*100</f>
        <v>100</v>
      </c>
      <c r="G67" s="159"/>
      <c r="H67" s="159"/>
      <c r="I67" s="170"/>
      <c r="J67" s="149">
        <v>2520000</v>
      </c>
      <c r="K67" s="149">
        <v>2520000</v>
      </c>
      <c r="L67" s="259">
        <f>K67/J67*100</f>
        <v>100</v>
      </c>
      <c r="M67" s="160"/>
      <c r="N67" s="160"/>
      <c r="O67" s="259" t="e">
        <f>N67/M67*100</f>
        <v>#DIV/0!</v>
      </c>
      <c r="P67" s="170"/>
      <c r="Q67" s="170"/>
      <c r="R67" s="171"/>
      <c r="S67" s="151">
        <f>E67</f>
        <v>2520000</v>
      </c>
      <c r="T67" s="252"/>
    </row>
    <row r="68" spans="2:20" ht="28.5" customHeight="1">
      <c r="B68" s="426"/>
      <c r="C68" s="384"/>
      <c r="D68" s="244"/>
      <c r="E68" s="148"/>
      <c r="F68" s="146"/>
      <c r="G68" s="146"/>
      <c r="H68" s="146"/>
      <c r="I68" s="151"/>
      <c r="J68" s="151"/>
      <c r="K68" s="151"/>
      <c r="L68" s="149"/>
      <c r="M68" s="149"/>
      <c r="N68" s="149"/>
      <c r="O68" s="151"/>
      <c r="P68" s="151"/>
      <c r="Q68" s="151"/>
      <c r="R68" s="148"/>
      <c r="S68" s="148"/>
      <c r="T68" s="253"/>
    </row>
    <row r="69" spans="2:20" ht="2.25" customHeight="1" thickBot="1">
      <c r="B69" s="426"/>
      <c r="C69" s="490"/>
      <c r="D69" s="262"/>
      <c r="E69" s="166"/>
      <c r="F69" s="150"/>
      <c r="G69" s="150"/>
      <c r="H69" s="150"/>
      <c r="I69" s="172"/>
      <c r="J69" s="172"/>
      <c r="K69" s="172"/>
      <c r="L69" s="165"/>
      <c r="M69" s="165"/>
      <c r="N69" s="165"/>
      <c r="O69" s="165"/>
      <c r="P69" s="165"/>
      <c r="Q69" s="165"/>
      <c r="R69" s="166"/>
      <c r="S69" s="166"/>
      <c r="T69" s="257"/>
    </row>
    <row r="70" spans="2:20" ht="21" customHeight="1">
      <c r="B70" s="426" t="s">
        <v>208</v>
      </c>
      <c r="C70" s="388" t="s">
        <v>200</v>
      </c>
      <c r="D70" s="170">
        <f>G70+J70+M70+P70</f>
        <v>8895</v>
      </c>
      <c r="E70" s="170">
        <f>H70+K70+N70+Q70</f>
        <v>8895</v>
      </c>
      <c r="F70" s="259">
        <f>E70/D70*100</f>
        <v>100</v>
      </c>
      <c r="G70" s="159"/>
      <c r="H70" s="159"/>
      <c r="I70" s="170"/>
      <c r="J70" s="153">
        <v>8895</v>
      </c>
      <c r="K70" s="153">
        <v>8895</v>
      </c>
      <c r="L70" s="259">
        <f>K70/J70*100</f>
        <v>100</v>
      </c>
      <c r="M70" s="336"/>
      <c r="N70" s="170"/>
      <c r="O70" s="170"/>
      <c r="P70" s="170"/>
      <c r="Q70" s="170"/>
      <c r="R70" s="170"/>
      <c r="S70" s="151">
        <f>E70</f>
        <v>8895</v>
      </c>
      <c r="T70" s="373"/>
    </row>
    <row r="71" spans="2:20" ht="21" customHeight="1">
      <c r="B71" s="426"/>
      <c r="C71" s="368"/>
      <c r="D71" s="147"/>
      <c r="E71" s="148"/>
      <c r="F71" s="146"/>
      <c r="G71" s="146"/>
      <c r="H71" s="146"/>
      <c r="I71" s="147"/>
      <c r="J71" s="151">
        <f>J70-K70</f>
        <v>0</v>
      </c>
      <c r="K71" s="147"/>
      <c r="L71" s="149"/>
      <c r="M71" s="337"/>
      <c r="N71" s="149"/>
      <c r="O71" s="149"/>
      <c r="P71" s="149"/>
      <c r="Q71" s="149"/>
      <c r="R71" s="148"/>
      <c r="S71" s="148"/>
      <c r="T71" s="374"/>
    </row>
    <row r="72" spans="2:20" ht="21" customHeight="1" thickBot="1">
      <c r="B72" s="458"/>
      <c r="C72" s="489"/>
      <c r="D72" s="203"/>
      <c r="E72" s="172"/>
      <c r="F72" s="150"/>
      <c r="G72" s="150"/>
      <c r="H72" s="150"/>
      <c r="I72" s="172"/>
      <c r="J72" s="172"/>
      <c r="K72" s="172"/>
      <c r="L72" s="165"/>
      <c r="M72" s="338"/>
      <c r="N72" s="165"/>
      <c r="O72" s="165"/>
      <c r="P72" s="165"/>
      <c r="Q72" s="165"/>
      <c r="R72" s="172"/>
      <c r="S72" s="172"/>
      <c r="T72" s="483"/>
    </row>
    <row r="73" spans="2:20" ht="0.75" customHeight="1" thickBot="1">
      <c r="B73" s="469"/>
      <c r="C73" s="367" t="s">
        <v>200</v>
      </c>
      <c r="D73" s="170">
        <f>G73+J73+M73+P73</f>
        <v>0</v>
      </c>
      <c r="E73" s="170">
        <f>H73+K73+N73+Q73</f>
        <v>0</v>
      </c>
      <c r="F73" s="259" t="e">
        <f>E73/D73*100</f>
        <v>#DIV/0!</v>
      </c>
      <c r="G73" s="227"/>
      <c r="H73" s="227"/>
      <c r="I73" s="225"/>
      <c r="J73" s="225"/>
      <c r="K73" s="155"/>
      <c r="L73" s="259" t="e">
        <f>K73/J73*100</f>
        <v>#DIV/0!</v>
      </c>
      <c r="M73" s="339"/>
      <c r="N73" s="225"/>
      <c r="O73" s="225"/>
      <c r="P73" s="225"/>
      <c r="Q73" s="225"/>
      <c r="R73" s="217"/>
      <c r="S73" s="151">
        <f>E73</f>
        <v>0</v>
      </c>
      <c r="T73" s="251"/>
    </row>
    <row r="74" spans="2:20" ht="21" customHeight="1" hidden="1" thickBot="1">
      <c r="B74" s="426"/>
      <c r="C74" s="368"/>
      <c r="D74" s="147"/>
      <c r="E74" s="148"/>
      <c r="F74" s="146"/>
      <c r="G74" s="146"/>
      <c r="H74" s="146"/>
      <c r="I74" s="147"/>
      <c r="J74" s="147"/>
      <c r="K74" s="147"/>
      <c r="L74" s="149"/>
      <c r="M74" s="149"/>
      <c r="N74" s="149"/>
      <c r="O74" s="149"/>
      <c r="P74" s="149"/>
      <c r="Q74" s="149"/>
      <c r="R74" s="148"/>
      <c r="S74" s="148"/>
      <c r="T74" s="242"/>
    </row>
    <row r="75" spans="2:20" ht="21" customHeight="1" hidden="1" thickBot="1">
      <c r="B75" s="458"/>
      <c r="C75" s="369"/>
      <c r="D75" s="332"/>
      <c r="E75" s="333"/>
      <c r="F75" s="334"/>
      <c r="G75" s="335"/>
      <c r="H75" s="335"/>
      <c r="I75" s="167"/>
      <c r="J75" s="167"/>
      <c r="K75" s="167"/>
      <c r="L75" s="153"/>
      <c r="M75" s="153"/>
      <c r="N75" s="153"/>
      <c r="O75" s="153"/>
      <c r="P75" s="153"/>
      <c r="Q75" s="153"/>
      <c r="R75" s="155"/>
      <c r="S75" s="155"/>
      <c r="T75" s="242"/>
    </row>
    <row r="76" spans="1:20" ht="26.25" customHeight="1">
      <c r="A76" s="198">
        <f>D76-E76</f>
        <v>1226.6800000071526</v>
      </c>
      <c r="B76" s="368" t="s">
        <v>157</v>
      </c>
      <c r="C76" s="388"/>
      <c r="D76" s="170">
        <f>D73+D70+D67+D63+D52+D47+D16</f>
        <v>91470571.10000001</v>
      </c>
      <c r="E76" s="170">
        <f>E73+E70+E67+E63+E52+E47+E16</f>
        <v>91469344.42</v>
      </c>
      <c r="F76" s="259">
        <f>E76/D76*100</f>
        <v>99.998658934797</v>
      </c>
      <c r="G76" s="159"/>
      <c r="H76" s="159"/>
      <c r="I76" s="170"/>
      <c r="J76" s="170">
        <f>J73+J70+J67+J63+J52+J47+J16</f>
        <v>46812355.65</v>
      </c>
      <c r="K76" s="170">
        <f>K73+K70+K67+K63+K52+K47+K16</f>
        <v>46812355.65</v>
      </c>
      <c r="L76" s="259">
        <f>K76/J76*100</f>
        <v>100</v>
      </c>
      <c r="M76" s="170">
        <f>M73+M70+M67+M63+M52+M47+M16</f>
        <v>38930163.7</v>
      </c>
      <c r="N76" s="170">
        <f>N73+N70+N67+N63+N52+N47+N16</f>
        <v>38928937.02</v>
      </c>
      <c r="O76" s="259">
        <f>N76/M76*100</f>
        <v>99.99684902429526</v>
      </c>
      <c r="P76" s="170">
        <f>P73+P70+P67+P63+P52+P47+P16</f>
        <v>5728051.75</v>
      </c>
      <c r="Q76" s="170">
        <f>Q73+Q70+Q67+Q63+Q52+Q47+Q16</f>
        <v>5728051.75</v>
      </c>
      <c r="R76" s="259">
        <f>Q76/P76*100</f>
        <v>100</v>
      </c>
      <c r="S76" s="170">
        <f>S73+S70+S67+S63+S52+S47+S16</f>
        <v>91469344.42</v>
      </c>
      <c r="T76" s="242"/>
    </row>
    <row r="77" spans="2:20" ht="3.75" customHeight="1" hidden="1">
      <c r="B77" s="368"/>
      <c r="C77" s="368"/>
      <c r="D77" s="147"/>
      <c r="E77" s="148"/>
      <c r="F77" s="146"/>
      <c r="G77" s="146"/>
      <c r="H77" s="146"/>
      <c r="I77" s="147"/>
      <c r="J77" s="147"/>
      <c r="K77" s="147"/>
      <c r="L77" s="148"/>
      <c r="M77" s="148"/>
      <c r="N77" s="148"/>
      <c r="O77" s="148"/>
      <c r="P77" s="148"/>
      <c r="Q77" s="148"/>
      <c r="R77" s="148"/>
      <c r="S77" s="235"/>
      <c r="T77" s="242"/>
    </row>
    <row r="78" spans="2:20" ht="21" customHeight="1" hidden="1">
      <c r="B78" s="368"/>
      <c r="C78" s="368"/>
      <c r="D78" s="147"/>
      <c r="E78" s="149"/>
      <c r="F78" s="146"/>
      <c r="G78" s="146"/>
      <c r="H78" s="146"/>
      <c r="I78" s="151"/>
      <c r="J78" s="151"/>
      <c r="K78" s="151"/>
      <c r="L78" s="149"/>
      <c r="M78" s="149"/>
      <c r="N78" s="149"/>
      <c r="O78" s="149"/>
      <c r="P78" s="149"/>
      <c r="Q78" s="149"/>
      <c r="R78" s="149"/>
      <c r="S78" s="235"/>
      <c r="T78" s="242"/>
    </row>
    <row r="79" spans="2:20" ht="21" customHeight="1" hidden="1">
      <c r="B79" s="368"/>
      <c r="C79" s="368"/>
      <c r="D79" s="147"/>
      <c r="E79" s="149"/>
      <c r="F79" s="146"/>
      <c r="G79" s="146"/>
      <c r="H79" s="146"/>
      <c r="I79" s="151"/>
      <c r="J79" s="151"/>
      <c r="K79" s="151"/>
      <c r="L79" s="149"/>
      <c r="M79" s="149"/>
      <c r="N79" s="149"/>
      <c r="O79" s="149"/>
      <c r="P79" s="149"/>
      <c r="Q79" s="149"/>
      <c r="R79" s="149"/>
      <c r="S79" s="235"/>
      <c r="T79" s="242"/>
    </row>
    <row r="80" spans="2:20" ht="3" customHeight="1" thickBot="1">
      <c r="B80" s="194"/>
      <c r="C80" s="150"/>
      <c r="D80" s="203"/>
      <c r="E80" s="165"/>
      <c r="F80" s="150"/>
      <c r="G80" s="150"/>
      <c r="H80" s="150"/>
      <c r="I80" s="172"/>
      <c r="J80" s="172"/>
      <c r="K80" s="172"/>
      <c r="L80" s="165"/>
      <c r="M80" s="165"/>
      <c r="N80" s="165"/>
      <c r="O80" s="165"/>
      <c r="P80" s="165"/>
      <c r="Q80" s="165"/>
      <c r="R80" s="165"/>
      <c r="S80" s="239"/>
      <c r="T80" s="242"/>
    </row>
    <row r="81" spans="2:20" ht="30" customHeight="1" thickBot="1">
      <c r="B81" s="446" t="s">
        <v>73</v>
      </c>
      <c r="C81" s="447"/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242"/>
    </row>
    <row r="82" spans="2:20" ht="21" customHeight="1" hidden="1" thickBot="1">
      <c r="B82" s="138"/>
      <c r="C82" s="140"/>
      <c r="D82" s="139"/>
      <c r="E82" s="139"/>
      <c r="F82" s="142"/>
      <c r="G82" s="142"/>
      <c r="H82" s="142"/>
      <c r="I82" s="142"/>
      <c r="J82" s="142"/>
      <c r="K82" s="142"/>
      <c r="L82" s="138"/>
      <c r="M82" s="139"/>
      <c r="N82" s="139"/>
      <c r="O82" s="139"/>
      <c r="P82" s="139"/>
      <c r="Q82" s="139"/>
      <c r="R82" s="418"/>
      <c r="S82" s="418"/>
      <c r="T82" s="242"/>
    </row>
    <row r="83" spans="2:20" ht="21" customHeight="1" hidden="1" thickBot="1">
      <c r="B83" s="141"/>
      <c r="C83" s="137"/>
      <c r="D83" s="145"/>
      <c r="E83" s="145"/>
      <c r="F83" s="143"/>
      <c r="G83" s="143"/>
      <c r="H83" s="143"/>
      <c r="I83" s="143"/>
      <c r="J83" s="143"/>
      <c r="K83" s="143"/>
      <c r="L83" s="141"/>
      <c r="M83" s="145"/>
      <c r="N83" s="145"/>
      <c r="O83" s="145"/>
      <c r="P83" s="145"/>
      <c r="Q83" s="145"/>
      <c r="R83" s="422"/>
      <c r="S83" s="422"/>
      <c r="T83" s="242"/>
    </row>
    <row r="84" spans="2:20" ht="21" customHeight="1" hidden="1" thickBot="1">
      <c r="B84" s="141"/>
      <c r="C84" s="137"/>
      <c r="D84" s="145"/>
      <c r="E84" s="145"/>
      <c r="F84" s="143"/>
      <c r="G84" s="143"/>
      <c r="H84" s="143"/>
      <c r="I84" s="143"/>
      <c r="J84" s="143"/>
      <c r="K84" s="143"/>
      <c r="L84" s="141"/>
      <c r="M84" s="145"/>
      <c r="N84" s="145"/>
      <c r="O84" s="145"/>
      <c r="P84" s="145"/>
      <c r="Q84" s="145"/>
      <c r="R84" s="422"/>
      <c r="S84" s="422"/>
      <c r="T84" s="242"/>
    </row>
    <row r="85" spans="2:20" ht="21" customHeight="1" hidden="1" thickBot="1">
      <c r="B85" s="442" t="s">
        <v>177</v>
      </c>
      <c r="C85" s="407" t="s">
        <v>61</v>
      </c>
      <c r="D85" s="223"/>
      <c r="E85" s="170">
        <f>E86+E88+E87</f>
        <v>0</v>
      </c>
      <c r="F85" s="159"/>
      <c r="G85" s="159"/>
      <c r="H85" s="159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460"/>
      <c r="T85" s="242"/>
    </row>
    <row r="86" spans="2:20" ht="20.25" customHeight="1" hidden="1" thickBot="1">
      <c r="B86" s="426"/>
      <c r="C86" s="408"/>
      <c r="D86" s="207"/>
      <c r="E86" s="148"/>
      <c r="F86" s="146"/>
      <c r="G86" s="146"/>
      <c r="H86" s="146"/>
      <c r="I86" s="151"/>
      <c r="J86" s="151"/>
      <c r="K86" s="151"/>
      <c r="L86" s="148"/>
      <c r="M86" s="148"/>
      <c r="N86" s="148"/>
      <c r="O86" s="148"/>
      <c r="P86" s="148"/>
      <c r="Q86" s="148"/>
      <c r="R86" s="148"/>
      <c r="S86" s="404"/>
      <c r="T86" s="242"/>
    </row>
    <row r="87" spans="2:20" ht="18" customHeight="1" hidden="1" thickBot="1">
      <c r="B87" s="426"/>
      <c r="C87" s="154"/>
      <c r="D87" s="154"/>
      <c r="E87" s="148">
        <v>0</v>
      </c>
      <c r="F87" s="146"/>
      <c r="G87" s="224"/>
      <c r="H87" s="224"/>
      <c r="I87" s="170"/>
      <c r="J87" s="225"/>
      <c r="K87" s="225"/>
      <c r="L87" s="149"/>
      <c r="M87" s="149"/>
      <c r="N87" s="149"/>
      <c r="O87" s="148"/>
      <c r="P87" s="148"/>
      <c r="Q87" s="148"/>
      <c r="R87" s="148"/>
      <c r="S87" s="404"/>
      <c r="T87" s="242"/>
    </row>
    <row r="88" spans="2:20" ht="18.75" customHeight="1" hidden="1" thickBot="1">
      <c r="B88" s="164"/>
      <c r="C88" s="154"/>
      <c r="D88" s="154"/>
      <c r="E88" s="148">
        <v>0</v>
      </c>
      <c r="F88" s="146"/>
      <c r="G88" s="224"/>
      <c r="H88" s="224"/>
      <c r="I88" s="170"/>
      <c r="J88" s="225"/>
      <c r="K88" s="225"/>
      <c r="L88" s="149"/>
      <c r="M88" s="149"/>
      <c r="N88" s="149"/>
      <c r="O88" s="149"/>
      <c r="P88" s="149"/>
      <c r="Q88" s="149"/>
      <c r="R88" s="148"/>
      <c r="S88" s="404"/>
      <c r="T88" s="242"/>
    </row>
    <row r="89" spans="2:20" ht="15.75" customHeight="1" hidden="1">
      <c r="B89" s="164"/>
      <c r="C89" s="154"/>
      <c r="D89" s="154"/>
      <c r="E89" s="148"/>
      <c r="F89" s="146"/>
      <c r="G89" s="146"/>
      <c r="H89" s="146"/>
      <c r="I89" s="151"/>
      <c r="J89" s="151"/>
      <c r="K89" s="151"/>
      <c r="L89" s="146"/>
      <c r="M89" s="146"/>
      <c r="N89" s="146"/>
      <c r="O89" s="149"/>
      <c r="P89" s="149"/>
      <c r="Q89" s="149"/>
      <c r="R89" s="148"/>
      <c r="S89" s="404"/>
      <c r="T89" s="242"/>
    </row>
    <row r="90" spans="2:20" ht="15.75" customHeight="1" hidden="1">
      <c r="B90" s="426" t="s">
        <v>74</v>
      </c>
      <c r="C90" s="368"/>
      <c r="D90" s="146"/>
      <c r="E90" s="148"/>
      <c r="F90" s="368"/>
      <c r="G90" s="146"/>
      <c r="H90" s="146"/>
      <c r="I90" s="151"/>
      <c r="J90" s="151"/>
      <c r="K90" s="151"/>
      <c r="L90" s="149"/>
      <c r="M90" s="149"/>
      <c r="N90" s="149"/>
      <c r="O90" s="149"/>
      <c r="P90" s="149"/>
      <c r="Q90" s="149"/>
      <c r="R90" s="148"/>
      <c r="S90" s="404"/>
      <c r="T90" s="242"/>
    </row>
    <row r="91" spans="2:20" ht="15.75" customHeight="1" hidden="1">
      <c r="B91" s="426"/>
      <c r="C91" s="368"/>
      <c r="D91" s="146"/>
      <c r="E91" s="206"/>
      <c r="F91" s="368"/>
      <c r="G91" s="146"/>
      <c r="H91" s="146"/>
      <c r="I91" s="151"/>
      <c r="J91" s="151"/>
      <c r="K91" s="151"/>
      <c r="L91" s="151"/>
      <c r="M91" s="151"/>
      <c r="N91" s="151"/>
      <c r="O91" s="151"/>
      <c r="P91" s="151"/>
      <c r="Q91" s="151"/>
      <c r="R91" s="206"/>
      <c r="S91" s="404"/>
      <c r="T91" s="242"/>
    </row>
    <row r="92" spans="2:20" ht="15.75" customHeight="1" hidden="1">
      <c r="B92" s="426" t="s">
        <v>75</v>
      </c>
      <c r="C92" s="146"/>
      <c r="D92" s="146"/>
      <c r="E92" s="151">
        <f>E94+E95+E96</f>
        <v>0</v>
      </c>
      <c r="F92" s="147"/>
      <c r="G92" s="147"/>
      <c r="H92" s="147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235"/>
      <c r="T92" s="242"/>
    </row>
    <row r="93" spans="2:20" ht="15.75" customHeight="1" hidden="1">
      <c r="B93" s="426"/>
      <c r="C93" s="209" t="s">
        <v>61</v>
      </c>
      <c r="D93" s="209"/>
      <c r="E93" s="148"/>
      <c r="F93" s="146"/>
      <c r="G93" s="146"/>
      <c r="H93" s="146"/>
      <c r="I93" s="146"/>
      <c r="J93" s="146"/>
      <c r="K93" s="146"/>
      <c r="L93" s="148"/>
      <c r="M93" s="148"/>
      <c r="N93" s="148"/>
      <c r="O93" s="148"/>
      <c r="P93" s="148"/>
      <c r="Q93" s="148"/>
      <c r="R93" s="148"/>
      <c r="S93" s="240"/>
      <c r="T93" s="242"/>
    </row>
    <row r="94" spans="2:20" ht="15.75" customHeight="1" hidden="1">
      <c r="B94" s="162" t="s">
        <v>76</v>
      </c>
      <c r="C94" s="154"/>
      <c r="D94" s="154"/>
      <c r="E94" s="148"/>
      <c r="F94" s="146"/>
      <c r="G94" s="146"/>
      <c r="H94" s="146"/>
      <c r="I94" s="151"/>
      <c r="J94" s="151"/>
      <c r="K94" s="151"/>
      <c r="L94" s="148"/>
      <c r="M94" s="148"/>
      <c r="N94" s="148"/>
      <c r="O94" s="148"/>
      <c r="P94" s="148"/>
      <c r="Q94" s="148"/>
      <c r="R94" s="148"/>
      <c r="S94" s="241"/>
      <c r="T94" s="242"/>
    </row>
    <row r="95" spans="2:20" ht="15.75" customHeight="1" hidden="1">
      <c r="B95" s="164"/>
      <c r="C95" s="154"/>
      <c r="D95" s="154"/>
      <c r="E95" s="148"/>
      <c r="F95" s="146"/>
      <c r="G95" s="146"/>
      <c r="H95" s="146"/>
      <c r="I95" s="151"/>
      <c r="J95" s="151"/>
      <c r="K95" s="151"/>
      <c r="L95" s="149"/>
      <c r="M95" s="149"/>
      <c r="N95" s="149"/>
      <c r="O95" s="149"/>
      <c r="P95" s="149"/>
      <c r="Q95" s="149"/>
      <c r="R95" s="148"/>
      <c r="S95" s="235"/>
      <c r="T95" s="242"/>
    </row>
    <row r="96" spans="2:20" ht="15.75" customHeight="1" hidden="1">
      <c r="B96" s="164"/>
      <c r="C96" s="154"/>
      <c r="D96" s="154"/>
      <c r="E96" s="148"/>
      <c r="F96" s="146"/>
      <c r="G96" s="146"/>
      <c r="H96" s="146"/>
      <c r="I96" s="146"/>
      <c r="J96" s="146"/>
      <c r="K96" s="146"/>
      <c r="L96" s="149"/>
      <c r="M96" s="149"/>
      <c r="N96" s="149"/>
      <c r="O96" s="149"/>
      <c r="P96" s="149"/>
      <c r="Q96" s="149"/>
      <c r="R96" s="148"/>
      <c r="S96" s="235"/>
      <c r="T96" s="242"/>
    </row>
    <row r="97" spans="2:20" ht="15.75" customHeight="1" hidden="1">
      <c r="B97" s="162"/>
      <c r="C97" s="146"/>
      <c r="D97" s="146"/>
      <c r="E97" s="148"/>
      <c r="F97" s="147"/>
      <c r="G97" s="147"/>
      <c r="H97" s="147"/>
      <c r="I97" s="147"/>
      <c r="J97" s="147"/>
      <c r="K97" s="147"/>
      <c r="L97" s="149"/>
      <c r="M97" s="149"/>
      <c r="N97" s="149"/>
      <c r="O97" s="149"/>
      <c r="P97" s="149"/>
      <c r="Q97" s="149"/>
      <c r="R97" s="148"/>
      <c r="S97" s="235"/>
      <c r="T97" s="242"/>
    </row>
    <row r="98" spans="2:20" ht="15.75" customHeight="1" hidden="1">
      <c r="B98" s="162" t="s">
        <v>77</v>
      </c>
      <c r="C98" s="209" t="s">
        <v>61</v>
      </c>
      <c r="D98" s="209"/>
      <c r="E98" s="148"/>
      <c r="F98" s="146"/>
      <c r="G98" s="146"/>
      <c r="H98" s="146"/>
      <c r="I98" s="146"/>
      <c r="J98" s="146"/>
      <c r="K98" s="146"/>
      <c r="L98" s="152"/>
      <c r="M98" s="152"/>
      <c r="N98" s="152"/>
      <c r="O98" s="148"/>
      <c r="P98" s="148"/>
      <c r="Q98" s="148"/>
      <c r="R98" s="148"/>
      <c r="S98" s="235"/>
      <c r="T98" s="242"/>
    </row>
    <row r="99" spans="2:20" ht="15.75" customHeight="1" hidden="1">
      <c r="B99" s="164"/>
      <c r="C99" s="154"/>
      <c r="D99" s="154"/>
      <c r="E99" s="148"/>
      <c r="F99" s="146"/>
      <c r="G99" s="146"/>
      <c r="H99" s="146"/>
      <c r="I99" s="146"/>
      <c r="J99" s="146"/>
      <c r="K99" s="146"/>
      <c r="L99" s="152"/>
      <c r="M99" s="152"/>
      <c r="N99" s="152"/>
      <c r="O99" s="148"/>
      <c r="P99" s="148"/>
      <c r="Q99" s="148"/>
      <c r="R99" s="148"/>
      <c r="S99" s="240"/>
      <c r="T99" s="242"/>
    </row>
    <row r="100" spans="2:20" ht="15.75" customHeight="1" hidden="1">
      <c r="B100" s="164"/>
      <c r="C100" s="154"/>
      <c r="D100" s="154"/>
      <c r="E100" s="148"/>
      <c r="F100" s="146"/>
      <c r="G100" s="146"/>
      <c r="H100" s="146"/>
      <c r="I100" s="146"/>
      <c r="J100" s="146"/>
      <c r="K100" s="146"/>
      <c r="L100" s="149"/>
      <c r="M100" s="149"/>
      <c r="N100" s="149"/>
      <c r="O100" s="149"/>
      <c r="P100" s="149"/>
      <c r="Q100" s="149"/>
      <c r="R100" s="148"/>
      <c r="S100" s="241"/>
      <c r="T100" s="242"/>
    </row>
    <row r="101" spans="2:20" ht="15.75" customHeight="1" hidden="1">
      <c r="B101" s="245"/>
      <c r="C101" s="210"/>
      <c r="D101" s="210"/>
      <c r="E101" s="155"/>
      <c r="F101" s="204"/>
      <c r="G101" s="204"/>
      <c r="H101" s="204"/>
      <c r="I101" s="204"/>
      <c r="J101" s="204"/>
      <c r="K101" s="204"/>
      <c r="L101" s="153"/>
      <c r="M101" s="153"/>
      <c r="N101" s="153"/>
      <c r="O101" s="153"/>
      <c r="P101" s="153"/>
      <c r="Q101" s="153"/>
      <c r="R101" s="155"/>
      <c r="S101" s="237"/>
      <c r="T101" s="248"/>
    </row>
    <row r="102" spans="2:20" ht="15.75" customHeight="1">
      <c r="B102" s="423" t="s">
        <v>209</v>
      </c>
      <c r="C102" s="380" t="s">
        <v>200</v>
      </c>
      <c r="D102" s="170">
        <f>G102+J102+M102+P102</f>
        <v>269716966.95</v>
      </c>
      <c r="E102" s="170">
        <f>H102+K102+N102+Q102</f>
        <v>269716966.95</v>
      </c>
      <c r="F102" s="170">
        <f>E102/D102*100</f>
        <v>100</v>
      </c>
      <c r="G102" s="170"/>
      <c r="H102" s="170"/>
      <c r="I102" s="170"/>
      <c r="J102" s="149">
        <v>154811153.3</v>
      </c>
      <c r="K102" s="149">
        <v>154811153.3</v>
      </c>
      <c r="L102" s="170">
        <f>K102/J102*100</f>
        <v>100</v>
      </c>
      <c r="M102" s="149">
        <v>105940014.71</v>
      </c>
      <c r="N102" s="149">
        <v>105940014.71</v>
      </c>
      <c r="O102" s="170">
        <f>N102/M102*100</f>
        <v>100</v>
      </c>
      <c r="P102" s="149">
        <v>8965798.94</v>
      </c>
      <c r="Q102" s="149">
        <v>8965798.94</v>
      </c>
      <c r="R102" s="170"/>
      <c r="S102" s="151">
        <f>E102</f>
        <v>269716966.95</v>
      </c>
      <c r="T102" s="373"/>
    </row>
    <row r="103" spans="2:20" ht="18" customHeight="1">
      <c r="B103" s="424"/>
      <c r="C103" s="381"/>
      <c r="D103" s="267"/>
      <c r="E103" s="148"/>
      <c r="F103" s="149"/>
      <c r="G103" s="149"/>
      <c r="H103" s="149"/>
      <c r="I103" s="149"/>
      <c r="J103" s="149"/>
      <c r="K103" s="149"/>
      <c r="L103" s="148"/>
      <c r="M103" s="148"/>
      <c r="N103" s="148"/>
      <c r="O103" s="148"/>
      <c r="P103" s="148"/>
      <c r="Q103" s="148"/>
      <c r="R103" s="148"/>
      <c r="S103" s="268"/>
      <c r="T103" s="484"/>
    </row>
    <row r="104" spans="2:20" ht="21" customHeight="1" thickBot="1">
      <c r="B104" s="424"/>
      <c r="C104" s="381"/>
      <c r="D104" s="267"/>
      <c r="E104" s="148"/>
      <c r="F104" s="270"/>
      <c r="G104" s="270"/>
      <c r="H104" s="270"/>
      <c r="I104" s="149"/>
      <c r="J104" s="149"/>
      <c r="K104" s="149"/>
      <c r="L104" s="148"/>
      <c r="M104" s="148"/>
      <c r="N104" s="148"/>
      <c r="O104" s="148"/>
      <c r="P104" s="148"/>
      <c r="Q104" s="148"/>
      <c r="R104" s="148"/>
      <c r="S104" s="237"/>
      <c r="T104" s="484"/>
    </row>
    <row r="105" spans="2:23" ht="26.25" customHeight="1" thickBot="1">
      <c r="B105" s="424"/>
      <c r="C105" s="381"/>
      <c r="D105" s="267"/>
      <c r="E105" s="148"/>
      <c r="F105" s="271"/>
      <c r="G105" s="271"/>
      <c r="H105" s="271"/>
      <c r="I105" s="149"/>
      <c r="J105" s="149"/>
      <c r="K105" s="149"/>
      <c r="L105" s="220"/>
      <c r="M105" s="220"/>
      <c r="N105" s="220"/>
      <c r="O105" s="220"/>
      <c r="P105" s="220"/>
      <c r="Q105" s="220"/>
      <c r="R105" s="148"/>
      <c r="S105" s="237"/>
      <c r="T105" s="485"/>
      <c r="W105" s="482"/>
    </row>
    <row r="106" spans="2:23" ht="0.75" customHeight="1" hidden="1">
      <c r="B106" s="424"/>
      <c r="C106" s="381"/>
      <c r="D106" s="267"/>
      <c r="E106" s="148"/>
      <c r="F106" s="271"/>
      <c r="G106" s="271"/>
      <c r="H106" s="271"/>
      <c r="I106" s="149"/>
      <c r="J106" s="149"/>
      <c r="K106" s="149"/>
      <c r="L106" s="220"/>
      <c r="M106" s="220"/>
      <c r="N106" s="220"/>
      <c r="O106" s="220"/>
      <c r="P106" s="220"/>
      <c r="Q106" s="220"/>
      <c r="R106" s="148"/>
      <c r="S106" s="237"/>
      <c r="T106" s="269"/>
      <c r="W106" s="449"/>
    </row>
    <row r="107" spans="2:23" ht="26.25" customHeight="1" hidden="1">
      <c r="B107" s="424"/>
      <c r="C107" s="381"/>
      <c r="D107" s="267"/>
      <c r="E107" s="148"/>
      <c r="F107" s="271"/>
      <c r="G107" s="271"/>
      <c r="H107" s="271"/>
      <c r="I107" s="149"/>
      <c r="J107" s="149"/>
      <c r="K107" s="149"/>
      <c r="L107" s="220"/>
      <c r="M107" s="220"/>
      <c r="N107" s="220"/>
      <c r="O107" s="220"/>
      <c r="P107" s="220"/>
      <c r="Q107" s="220"/>
      <c r="R107" s="148"/>
      <c r="S107" s="237"/>
      <c r="T107" s="269"/>
      <c r="W107" s="449"/>
    </row>
    <row r="108" spans="2:23" ht="20.25" customHeight="1" hidden="1">
      <c r="B108" s="424"/>
      <c r="C108" s="381"/>
      <c r="D108" s="267"/>
      <c r="E108" s="148"/>
      <c r="F108" s="270"/>
      <c r="G108" s="270"/>
      <c r="H108" s="270"/>
      <c r="I108" s="149"/>
      <c r="J108" s="149"/>
      <c r="K108" s="149"/>
      <c r="L108" s="220"/>
      <c r="M108" s="220"/>
      <c r="N108" s="220"/>
      <c r="O108" s="220"/>
      <c r="P108" s="220"/>
      <c r="Q108" s="220"/>
      <c r="R108" s="148"/>
      <c r="S108" s="434"/>
      <c r="T108" s="269"/>
      <c r="W108" s="449"/>
    </row>
    <row r="109" spans="2:23" ht="16.5" customHeight="1" hidden="1">
      <c r="B109" s="424"/>
      <c r="C109" s="381"/>
      <c r="D109" s="267"/>
      <c r="E109" s="148"/>
      <c r="F109" s="271"/>
      <c r="G109" s="271"/>
      <c r="H109" s="271"/>
      <c r="I109" s="149"/>
      <c r="J109" s="149"/>
      <c r="K109" s="149"/>
      <c r="L109" s="220"/>
      <c r="M109" s="220"/>
      <c r="N109" s="220"/>
      <c r="O109" s="220"/>
      <c r="P109" s="220"/>
      <c r="Q109" s="220"/>
      <c r="R109" s="148"/>
      <c r="S109" s="435"/>
      <c r="T109" s="269"/>
      <c r="W109" s="450"/>
    </row>
    <row r="110" spans="2:20" ht="25.5" customHeight="1" hidden="1">
      <c r="B110" s="424"/>
      <c r="C110" s="381"/>
      <c r="D110" s="267"/>
      <c r="E110" s="148"/>
      <c r="F110" s="270"/>
      <c r="G110" s="270"/>
      <c r="H110" s="270"/>
      <c r="I110" s="151"/>
      <c r="J110" s="151"/>
      <c r="K110" s="151"/>
      <c r="L110" s="148"/>
      <c r="M110" s="148"/>
      <c r="N110" s="148"/>
      <c r="O110" s="148"/>
      <c r="P110" s="148"/>
      <c r="Q110" s="148"/>
      <c r="R110" s="148"/>
      <c r="S110" s="434"/>
      <c r="T110" s="269"/>
    </row>
    <row r="111" spans="2:20" ht="15.75" hidden="1" thickBot="1">
      <c r="B111" s="424"/>
      <c r="C111" s="381"/>
      <c r="D111" s="267"/>
      <c r="E111" s="220"/>
      <c r="F111" s="271"/>
      <c r="G111" s="271"/>
      <c r="H111" s="271"/>
      <c r="I111" s="151"/>
      <c r="J111" s="151"/>
      <c r="K111" s="151"/>
      <c r="L111" s="220"/>
      <c r="M111" s="220"/>
      <c r="N111" s="220"/>
      <c r="O111" s="220"/>
      <c r="P111" s="220"/>
      <c r="Q111" s="220"/>
      <c r="R111" s="220"/>
      <c r="S111" s="435"/>
      <c r="T111" s="269"/>
    </row>
    <row r="112" spans="2:20" ht="17.25" customHeight="1" hidden="1">
      <c r="B112" s="424"/>
      <c r="C112" s="381"/>
      <c r="D112" s="267"/>
      <c r="E112" s="148"/>
      <c r="F112" s="270"/>
      <c r="G112" s="270"/>
      <c r="H112" s="270"/>
      <c r="I112" s="151"/>
      <c r="J112" s="151"/>
      <c r="K112" s="151"/>
      <c r="L112" s="220"/>
      <c r="M112" s="220"/>
      <c r="N112" s="220"/>
      <c r="O112" s="220"/>
      <c r="P112" s="220"/>
      <c r="Q112" s="220"/>
      <c r="R112" s="148"/>
      <c r="S112" s="434"/>
      <c r="T112" s="269"/>
    </row>
    <row r="113" spans="2:20" ht="15.75" customHeight="1" hidden="1">
      <c r="B113" s="425"/>
      <c r="C113" s="401"/>
      <c r="D113" s="272"/>
      <c r="E113" s="166"/>
      <c r="F113" s="273"/>
      <c r="G113" s="273"/>
      <c r="H113" s="273"/>
      <c r="I113" s="172"/>
      <c r="J113" s="172"/>
      <c r="K113" s="172"/>
      <c r="L113" s="265"/>
      <c r="M113" s="265"/>
      <c r="N113" s="265"/>
      <c r="O113" s="265"/>
      <c r="P113" s="265"/>
      <c r="Q113" s="265"/>
      <c r="R113" s="166"/>
      <c r="S113" s="461"/>
      <c r="T113" s="274"/>
    </row>
    <row r="114" spans="2:20" ht="15.75" customHeight="1" hidden="1">
      <c r="B114" s="275"/>
      <c r="C114" s="276"/>
      <c r="D114" s="276"/>
      <c r="E114" s="250"/>
      <c r="F114" s="277"/>
      <c r="G114" s="277"/>
      <c r="H114" s="277"/>
      <c r="I114" s="225"/>
      <c r="J114" s="225"/>
      <c r="K114" s="225"/>
      <c r="L114" s="264"/>
      <c r="M114" s="264"/>
      <c r="N114" s="264"/>
      <c r="O114" s="264"/>
      <c r="P114" s="264"/>
      <c r="Q114" s="264"/>
      <c r="R114" s="250"/>
      <c r="S114" s="441"/>
      <c r="T114" s="279"/>
    </row>
    <row r="115" spans="2:20" ht="15.75" customHeight="1" hidden="1">
      <c r="B115" s="275"/>
      <c r="C115" s="276"/>
      <c r="D115" s="276"/>
      <c r="E115" s="148"/>
      <c r="F115" s="270"/>
      <c r="G115" s="270"/>
      <c r="H115" s="270"/>
      <c r="I115" s="151"/>
      <c r="J115" s="151"/>
      <c r="K115" s="151"/>
      <c r="L115" s="220"/>
      <c r="M115" s="220"/>
      <c r="N115" s="220"/>
      <c r="O115" s="220"/>
      <c r="P115" s="220"/>
      <c r="Q115" s="220"/>
      <c r="R115" s="148"/>
      <c r="S115" s="435"/>
      <c r="T115" s="280"/>
    </row>
    <row r="116" spans="2:20" ht="21.75" customHeight="1" hidden="1">
      <c r="B116" s="281"/>
      <c r="C116" s="282"/>
      <c r="D116" s="282"/>
      <c r="E116" s="148"/>
      <c r="F116" s="270"/>
      <c r="G116" s="270"/>
      <c r="H116" s="270"/>
      <c r="I116" s="151"/>
      <c r="J116" s="151"/>
      <c r="K116" s="151"/>
      <c r="L116" s="149"/>
      <c r="M116" s="149"/>
      <c r="N116" s="149"/>
      <c r="O116" s="149"/>
      <c r="P116" s="149"/>
      <c r="Q116" s="149"/>
      <c r="R116" s="148"/>
      <c r="S116" s="434"/>
      <c r="T116" s="280"/>
    </row>
    <row r="117" spans="2:20" ht="15.75" customHeight="1" hidden="1">
      <c r="B117" s="283"/>
      <c r="C117" s="282"/>
      <c r="D117" s="282"/>
      <c r="E117" s="148"/>
      <c r="F117" s="270"/>
      <c r="G117" s="270"/>
      <c r="H117" s="270"/>
      <c r="I117" s="151"/>
      <c r="J117" s="151"/>
      <c r="K117" s="151"/>
      <c r="L117" s="149"/>
      <c r="M117" s="149"/>
      <c r="N117" s="149"/>
      <c r="O117" s="149"/>
      <c r="P117" s="149"/>
      <c r="Q117" s="149"/>
      <c r="R117" s="148"/>
      <c r="S117" s="435"/>
      <c r="T117" s="280"/>
    </row>
    <row r="118" spans="2:20" ht="14.25" customHeight="1" hidden="1">
      <c r="B118" s="281" t="s">
        <v>187</v>
      </c>
      <c r="C118" s="149"/>
      <c r="D118" s="149"/>
      <c r="E118" s="151">
        <f>E119+E120</f>
        <v>0</v>
      </c>
      <c r="F118" s="284"/>
      <c r="G118" s="284"/>
      <c r="H118" s="284"/>
      <c r="I118" s="151"/>
      <c r="J118" s="151"/>
      <c r="K118" s="151"/>
      <c r="L118" s="149"/>
      <c r="M118" s="149"/>
      <c r="N118" s="149"/>
      <c r="O118" s="151"/>
      <c r="P118" s="151"/>
      <c r="Q118" s="151"/>
      <c r="R118" s="151"/>
      <c r="S118" s="236"/>
      <c r="T118" s="280"/>
    </row>
    <row r="119" spans="2:20" ht="14.25" customHeight="1" hidden="1">
      <c r="B119" s="281" t="s">
        <v>188</v>
      </c>
      <c r="C119" s="149"/>
      <c r="D119" s="149"/>
      <c r="E119" s="148"/>
      <c r="F119" s="270"/>
      <c r="G119" s="270"/>
      <c r="H119" s="270"/>
      <c r="I119" s="151"/>
      <c r="J119" s="151"/>
      <c r="K119" s="151"/>
      <c r="L119" s="149"/>
      <c r="M119" s="149"/>
      <c r="N119" s="149"/>
      <c r="O119" s="149"/>
      <c r="P119" s="149"/>
      <c r="Q119" s="149"/>
      <c r="R119" s="148"/>
      <c r="S119" s="237"/>
      <c r="T119" s="280"/>
    </row>
    <row r="120" spans="2:20" ht="14.25" customHeight="1" hidden="1">
      <c r="B120" s="285"/>
      <c r="C120" s="286"/>
      <c r="D120" s="286"/>
      <c r="E120" s="155"/>
      <c r="F120" s="287"/>
      <c r="G120" s="287"/>
      <c r="H120" s="287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263"/>
      <c r="T120" s="288"/>
    </row>
    <row r="121" spans="2:20" ht="24.75" customHeight="1">
      <c r="B121" s="430" t="s">
        <v>210</v>
      </c>
      <c r="C121" s="380" t="s">
        <v>200</v>
      </c>
      <c r="D121" s="170">
        <f>G121+J121+M121+P121</f>
        <v>13462257.469999999</v>
      </c>
      <c r="E121" s="170">
        <f>H121+K121+N121+Q121</f>
        <v>13462257.469999999</v>
      </c>
      <c r="F121" s="170">
        <f>E121/D121*100</f>
        <v>100</v>
      </c>
      <c r="G121" s="170"/>
      <c r="H121" s="170"/>
      <c r="I121" s="170"/>
      <c r="J121" s="148">
        <v>3853693.69</v>
      </c>
      <c r="K121" s="148">
        <v>3853693.69</v>
      </c>
      <c r="L121" s="170">
        <f>K121/J121*100</f>
        <v>100</v>
      </c>
      <c r="M121" s="171">
        <v>9608563.78</v>
      </c>
      <c r="N121" s="171">
        <v>9608563.78</v>
      </c>
      <c r="O121" s="170">
        <f>N121/M121*100</f>
        <v>100</v>
      </c>
      <c r="P121" s="171"/>
      <c r="Q121" s="160"/>
      <c r="R121" s="170" t="e">
        <f>Q121/P121*100</f>
        <v>#DIV/0!</v>
      </c>
      <c r="S121" s="151">
        <f>E121</f>
        <v>13462257.469999999</v>
      </c>
      <c r="T121" s="373"/>
    </row>
    <row r="122" spans="2:20" ht="15" customHeight="1">
      <c r="B122" s="431"/>
      <c r="C122" s="381"/>
      <c r="D122" s="148"/>
      <c r="E122" s="148"/>
      <c r="F122" s="149"/>
      <c r="G122" s="149"/>
      <c r="H122" s="149"/>
      <c r="I122" s="151"/>
      <c r="J122" s="151"/>
      <c r="K122" s="151"/>
      <c r="L122" s="148"/>
      <c r="M122" s="148"/>
      <c r="N122" s="148"/>
      <c r="O122" s="148"/>
      <c r="P122" s="148"/>
      <c r="Q122" s="148"/>
      <c r="R122" s="148"/>
      <c r="S122" s="236"/>
      <c r="T122" s="484"/>
    </row>
    <row r="123" spans="2:20" ht="15" customHeight="1">
      <c r="B123" s="431"/>
      <c r="C123" s="381"/>
      <c r="D123" s="148"/>
      <c r="E123" s="148"/>
      <c r="F123" s="149"/>
      <c r="G123" s="149"/>
      <c r="H123" s="149"/>
      <c r="I123" s="151"/>
      <c r="J123" s="151"/>
      <c r="K123" s="151"/>
      <c r="L123" s="148"/>
      <c r="M123" s="148"/>
      <c r="N123" s="148"/>
      <c r="O123" s="148"/>
      <c r="P123" s="148"/>
      <c r="Q123" s="148"/>
      <c r="R123" s="148"/>
      <c r="S123" s="236"/>
      <c r="T123" s="484"/>
    </row>
    <row r="124" spans="2:20" ht="17.25" customHeight="1" thickBot="1">
      <c r="B124" s="432"/>
      <c r="C124" s="401"/>
      <c r="D124" s="166"/>
      <c r="E124" s="166"/>
      <c r="F124" s="165"/>
      <c r="G124" s="165"/>
      <c r="H124" s="165"/>
      <c r="I124" s="172"/>
      <c r="J124" s="172"/>
      <c r="K124" s="172"/>
      <c r="L124" s="166"/>
      <c r="M124" s="166"/>
      <c r="N124" s="166"/>
      <c r="O124" s="166"/>
      <c r="P124" s="166"/>
      <c r="Q124" s="166"/>
      <c r="R124" s="166"/>
      <c r="S124" s="290"/>
      <c r="T124" s="486"/>
    </row>
    <row r="125" spans="2:23" ht="30.75" customHeight="1">
      <c r="B125" s="448" t="s">
        <v>211</v>
      </c>
      <c r="C125" s="428" t="s">
        <v>200</v>
      </c>
      <c r="D125" s="170">
        <f>G125+J125+M125+P125</f>
        <v>971350</v>
      </c>
      <c r="E125" s="170">
        <f>H125+K125+N125+Q125</f>
        <v>971350</v>
      </c>
      <c r="F125" s="170">
        <f>E125/D125*100</f>
        <v>100</v>
      </c>
      <c r="G125" s="170"/>
      <c r="H125" s="170"/>
      <c r="I125" s="170"/>
      <c r="J125" s="170">
        <v>171350</v>
      </c>
      <c r="K125" s="170">
        <v>171350</v>
      </c>
      <c r="L125" s="170">
        <f>K125/J125*100</f>
        <v>100</v>
      </c>
      <c r="M125" s="170">
        <v>500000</v>
      </c>
      <c r="N125" s="170">
        <v>500000</v>
      </c>
      <c r="O125" s="170">
        <f>N125/M125*100</f>
        <v>100</v>
      </c>
      <c r="P125" s="170">
        <v>300000</v>
      </c>
      <c r="Q125" s="170">
        <v>300000</v>
      </c>
      <c r="R125" s="171"/>
      <c r="S125" s="151">
        <f>E125</f>
        <v>971350</v>
      </c>
      <c r="T125" s="266"/>
      <c r="W125" s="448"/>
    </row>
    <row r="126" spans="2:23" ht="43.5" customHeight="1" thickBot="1">
      <c r="B126" s="449"/>
      <c r="C126" s="429"/>
      <c r="D126" s="322"/>
      <c r="E126" s="166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6"/>
      <c r="S126" s="239"/>
      <c r="T126" s="274"/>
      <c r="W126" s="449"/>
    </row>
    <row r="127" spans="2:23" ht="12.75" customHeight="1" hidden="1">
      <c r="B127" s="449"/>
      <c r="C127" s="250"/>
      <c r="D127" s="250"/>
      <c r="E127" s="250"/>
      <c r="F127" s="249"/>
      <c r="G127" s="249"/>
      <c r="H127" s="249"/>
      <c r="I127" s="225"/>
      <c r="J127" s="225"/>
      <c r="K127" s="225"/>
      <c r="L127" s="250"/>
      <c r="M127" s="250"/>
      <c r="N127" s="250"/>
      <c r="O127" s="250"/>
      <c r="P127" s="250"/>
      <c r="Q127" s="250"/>
      <c r="R127" s="250"/>
      <c r="S127" s="261"/>
      <c r="T127" s="279"/>
      <c r="W127" s="449"/>
    </row>
    <row r="128" spans="2:23" ht="12.75" customHeight="1" hidden="1">
      <c r="B128" s="450"/>
      <c r="C128" s="148"/>
      <c r="D128" s="148"/>
      <c r="E128" s="148"/>
      <c r="F128" s="149"/>
      <c r="G128" s="149"/>
      <c r="H128" s="149"/>
      <c r="I128" s="151"/>
      <c r="J128" s="151"/>
      <c r="K128" s="151"/>
      <c r="L128" s="148"/>
      <c r="M128" s="148"/>
      <c r="N128" s="148"/>
      <c r="O128" s="148"/>
      <c r="P128" s="148"/>
      <c r="Q128" s="148"/>
      <c r="R128" s="148"/>
      <c r="S128" s="235"/>
      <c r="T128" s="280"/>
      <c r="W128" s="449"/>
    </row>
    <row r="129" spans="2:23" ht="12.75" customHeight="1" hidden="1">
      <c r="B129" s="281" t="s">
        <v>191</v>
      </c>
      <c r="C129" s="148"/>
      <c r="D129" s="148"/>
      <c r="E129" s="148"/>
      <c r="F129" s="149"/>
      <c r="G129" s="149"/>
      <c r="H129" s="149"/>
      <c r="I129" s="151"/>
      <c r="J129" s="151"/>
      <c r="K129" s="151"/>
      <c r="L129" s="148"/>
      <c r="M129" s="148"/>
      <c r="N129" s="148"/>
      <c r="O129" s="148"/>
      <c r="P129" s="148"/>
      <c r="Q129" s="148"/>
      <c r="R129" s="148"/>
      <c r="S129" s="235"/>
      <c r="T129" s="280"/>
      <c r="W129" s="449"/>
    </row>
    <row r="130" spans="2:23" ht="13.5" customHeight="1" hidden="1">
      <c r="B130" s="283"/>
      <c r="C130" s="148"/>
      <c r="D130" s="148"/>
      <c r="E130" s="148"/>
      <c r="F130" s="149"/>
      <c r="G130" s="149"/>
      <c r="H130" s="149"/>
      <c r="I130" s="149"/>
      <c r="J130" s="149"/>
      <c r="K130" s="149"/>
      <c r="L130" s="148"/>
      <c r="M130" s="148"/>
      <c r="N130" s="148"/>
      <c r="O130" s="148"/>
      <c r="P130" s="148"/>
      <c r="Q130" s="148"/>
      <c r="R130" s="148"/>
      <c r="S130" s="235"/>
      <c r="T130" s="280"/>
      <c r="W130" s="450"/>
    </row>
    <row r="131" spans="2:23" ht="26.25" customHeight="1">
      <c r="B131" s="448" t="s">
        <v>212</v>
      </c>
      <c r="C131" s="428" t="s">
        <v>200</v>
      </c>
      <c r="D131" s="170">
        <f>G131+J131+M131+P131</f>
        <v>4003061.673</v>
      </c>
      <c r="E131" s="170">
        <f>H131+K131+N131+Q131</f>
        <v>4002535.263</v>
      </c>
      <c r="F131" s="170">
        <f>E131/D131*100</f>
        <v>99.98684981539128</v>
      </c>
      <c r="G131" s="148">
        <v>3598702.123</v>
      </c>
      <c r="H131" s="148">
        <v>3598702.123</v>
      </c>
      <c r="I131" s="170">
        <f>H131/G131*100</f>
        <v>100</v>
      </c>
      <c r="J131" s="148">
        <v>399830.61</v>
      </c>
      <c r="K131" s="148">
        <v>399830.61</v>
      </c>
      <c r="L131" s="170">
        <f>K131/J131*100</f>
        <v>100</v>
      </c>
      <c r="M131" s="151">
        <v>4528.94</v>
      </c>
      <c r="N131" s="148">
        <v>4002.53</v>
      </c>
      <c r="O131" s="170">
        <f>N131/M131*100</f>
        <v>88.37675040958813</v>
      </c>
      <c r="P131" s="151"/>
      <c r="Q131" s="148"/>
      <c r="R131" s="170" t="e">
        <f>Q131/P131*100</f>
        <v>#DIV/0!</v>
      </c>
      <c r="S131" s="151">
        <f>E131</f>
        <v>4002535.263</v>
      </c>
      <c r="T131" s="373"/>
      <c r="W131" s="448"/>
    </row>
    <row r="132" spans="2:23" ht="30.75" customHeight="1" thickBot="1">
      <c r="B132" s="449"/>
      <c r="C132" s="429"/>
      <c r="D132" s="292"/>
      <c r="E132" s="148"/>
      <c r="F132" s="149"/>
      <c r="G132" s="149"/>
      <c r="H132" s="149"/>
      <c r="I132" s="151"/>
      <c r="J132" s="151"/>
      <c r="K132" s="151"/>
      <c r="L132" s="149"/>
      <c r="M132" s="149"/>
      <c r="N132" s="149"/>
      <c r="O132" s="149"/>
      <c r="P132" s="149"/>
      <c r="Q132" s="149"/>
      <c r="R132" s="148"/>
      <c r="S132" s="148"/>
      <c r="T132" s="484"/>
      <c r="W132" s="449"/>
    </row>
    <row r="133" spans="2:23" ht="14.25" customHeight="1" hidden="1">
      <c r="B133" s="449"/>
      <c r="C133" s="292"/>
      <c r="D133" s="292"/>
      <c r="E133" s="148">
        <v>354731.12</v>
      </c>
      <c r="F133" s="149"/>
      <c r="G133" s="149"/>
      <c r="H133" s="149"/>
      <c r="I133" s="151"/>
      <c r="J133" s="151"/>
      <c r="K133" s="151"/>
      <c r="L133" s="149"/>
      <c r="M133" s="149"/>
      <c r="N133" s="149"/>
      <c r="O133" s="149"/>
      <c r="P133" s="149"/>
      <c r="Q133" s="149"/>
      <c r="R133" s="148"/>
      <c r="S133" s="236"/>
      <c r="T133" s="484"/>
      <c r="W133" s="449"/>
    </row>
    <row r="134" spans="2:23" ht="14.25" customHeight="1" hidden="1">
      <c r="B134" s="449"/>
      <c r="C134" s="292"/>
      <c r="D134" s="292"/>
      <c r="E134" s="148">
        <v>1097000</v>
      </c>
      <c r="F134" s="149"/>
      <c r="G134" s="149"/>
      <c r="H134" s="149"/>
      <c r="I134" s="151"/>
      <c r="J134" s="151"/>
      <c r="K134" s="151"/>
      <c r="L134" s="149"/>
      <c r="M134" s="149"/>
      <c r="N134" s="149"/>
      <c r="O134" s="149"/>
      <c r="P134" s="149"/>
      <c r="Q134" s="149"/>
      <c r="R134" s="148"/>
      <c r="S134" s="236"/>
      <c r="T134" s="485"/>
      <c r="W134" s="449"/>
    </row>
    <row r="135" spans="2:23" ht="14.25" customHeight="1" hidden="1">
      <c r="B135" s="449"/>
      <c r="C135" s="149"/>
      <c r="D135" s="149"/>
      <c r="E135" s="148">
        <v>6382217.28</v>
      </c>
      <c r="F135" s="149"/>
      <c r="G135" s="149"/>
      <c r="H135" s="149"/>
      <c r="I135" s="151"/>
      <c r="J135" s="151"/>
      <c r="K135" s="151"/>
      <c r="L135" s="149"/>
      <c r="M135" s="149"/>
      <c r="N135" s="149"/>
      <c r="O135" s="149"/>
      <c r="P135" s="149"/>
      <c r="Q135" s="149"/>
      <c r="R135" s="148"/>
      <c r="S135" s="235"/>
      <c r="T135" s="280"/>
      <c r="W135" s="449"/>
    </row>
    <row r="136" spans="2:23" ht="15.75" customHeight="1" hidden="1">
      <c r="B136" s="294"/>
      <c r="C136" s="286"/>
      <c r="D136" s="286"/>
      <c r="E136" s="155"/>
      <c r="F136" s="153"/>
      <c r="G136" s="153"/>
      <c r="H136" s="153"/>
      <c r="I136" s="167"/>
      <c r="J136" s="167"/>
      <c r="K136" s="167"/>
      <c r="L136" s="153"/>
      <c r="M136" s="153"/>
      <c r="N136" s="153"/>
      <c r="O136" s="153"/>
      <c r="P136" s="153"/>
      <c r="Q136" s="153"/>
      <c r="R136" s="155"/>
      <c r="S136" s="237"/>
      <c r="T136" s="288"/>
      <c r="W136" s="449"/>
    </row>
    <row r="137" spans="2:23" ht="36" customHeight="1">
      <c r="B137" s="393" t="s">
        <v>213</v>
      </c>
      <c r="C137" s="419" t="s">
        <v>200</v>
      </c>
      <c r="D137" s="170">
        <f>G137+J137+M137+P137</f>
        <v>13221945</v>
      </c>
      <c r="E137" s="170">
        <f>H137+K137+N137+Q137</f>
        <v>13221945</v>
      </c>
      <c r="F137" s="170">
        <f>E137/D137*100</f>
        <v>100</v>
      </c>
      <c r="G137" s="149">
        <v>13221945</v>
      </c>
      <c r="H137" s="149">
        <v>13221945</v>
      </c>
      <c r="I137" s="170">
        <f>H137/G137*100</f>
        <v>100</v>
      </c>
      <c r="J137" s="170"/>
      <c r="K137" s="170"/>
      <c r="L137" s="170"/>
      <c r="M137" s="170"/>
      <c r="N137" s="170"/>
      <c r="O137" s="170"/>
      <c r="P137" s="170"/>
      <c r="Q137" s="170"/>
      <c r="R137" s="170"/>
      <c r="S137" s="151">
        <f>E137</f>
        <v>13221945</v>
      </c>
      <c r="T137" s="487"/>
      <c r="W137" s="449"/>
    </row>
    <row r="138" spans="2:23" ht="29.25" customHeight="1">
      <c r="B138" s="394"/>
      <c r="C138" s="420"/>
      <c r="D138" s="292"/>
      <c r="E138" s="151"/>
      <c r="F138" s="149"/>
      <c r="G138" s="149"/>
      <c r="H138" s="149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235"/>
      <c r="T138" s="488"/>
      <c r="W138" s="449"/>
    </row>
    <row r="139" spans="2:23" ht="15.75" customHeight="1" hidden="1">
      <c r="B139" s="394"/>
      <c r="C139" s="420"/>
      <c r="D139" s="292"/>
      <c r="E139" s="148"/>
      <c r="F139" s="149"/>
      <c r="G139" s="149"/>
      <c r="H139" s="149"/>
      <c r="I139" s="151"/>
      <c r="J139" s="151"/>
      <c r="K139" s="151"/>
      <c r="L139" s="149"/>
      <c r="M139" s="149"/>
      <c r="N139" s="149"/>
      <c r="O139" s="149"/>
      <c r="P139" s="149"/>
      <c r="Q139" s="149"/>
      <c r="R139" s="148"/>
      <c r="S139" s="235"/>
      <c r="T139" s="269"/>
      <c r="W139" s="449"/>
    </row>
    <row r="140" spans="2:23" ht="7.5" customHeight="1">
      <c r="B140" s="394"/>
      <c r="C140" s="420"/>
      <c r="D140" s="292"/>
      <c r="E140" s="148"/>
      <c r="F140" s="149"/>
      <c r="G140" s="149"/>
      <c r="H140" s="149"/>
      <c r="I140" s="151"/>
      <c r="J140" s="151"/>
      <c r="K140" s="151"/>
      <c r="L140" s="149"/>
      <c r="M140" s="149"/>
      <c r="N140" s="149"/>
      <c r="O140" s="149"/>
      <c r="P140" s="149"/>
      <c r="Q140" s="149"/>
      <c r="R140" s="148"/>
      <c r="S140" s="235"/>
      <c r="T140" s="269"/>
      <c r="W140" s="449"/>
    </row>
    <row r="141" spans="2:23" ht="0.75" customHeight="1" thickBot="1">
      <c r="B141" s="395"/>
      <c r="C141" s="421"/>
      <c r="D141" s="322"/>
      <c r="E141" s="165"/>
      <c r="F141" s="165"/>
      <c r="G141" s="165"/>
      <c r="H141" s="165"/>
      <c r="I141" s="172"/>
      <c r="J141" s="172"/>
      <c r="K141" s="172"/>
      <c r="L141" s="165"/>
      <c r="M141" s="165"/>
      <c r="N141" s="165"/>
      <c r="O141" s="165"/>
      <c r="P141" s="165"/>
      <c r="Q141" s="165"/>
      <c r="R141" s="165"/>
      <c r="S141" s="239"/>
      <c r="T141" s="274"/>
      <c r="W141" s="449"/>
    </row>
    <row r="142" spans="2:20" ht="15.75" customHeight="1" hidden="1">
      <c r="B142" s="451" t="s">
        <v>180</v>
      </c>
      <c r="C142" s="439" t="s">
        <v>61</v>
      </c>
      <c r="D142" s="291"/>
      <c r="E142" s="225">
        <f>E145</f>
        <v>0</v>
      </c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61"/>
      <c r="T142" s="279"/>
    </row>
    <row r="143" spans="2:20" ht="19.5" customHeight="1" hidden="1">
      <c r="B143" s="431"/>
      <c r="C143" s="433"/>
      <c r="D143" s="292"/>
      <c r="E143" s="151"/>
      <c r="F143" s="149"/>
      <c r="G143" s="149"/>
      <c r="H143" s="149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235"/>
      <c r="T143" s="280"/>
    </row>
    <row r="144" spans="2:20" ht="15.75" customHeight="1" hidden="1">
      <c r="B144" s="431"/>
      <c r="C144" s="433"/>
      <c r="D144" s="292"/>
      <c r="E144" s="148"/>
      <c r="F144" s="149"/>
      <c r="G144" s="149"/>
      <c r="H144" s="149"/>
      <c r="I144" s="151"/>
      <c r="J144" s="151"/>
      <c r="K144" s="151"/>
      <c r="L144" s="149"/>
      <c r="M144" s="149"/>
      <c r="N144" s="149"/>
      <c r="O144" s="149"/>
      <c r="P144" s="149"/>
      <c r="Q144" s="149"/>
      <c r="R144" s="148"/>
      <c r="S144" s="235"/>
      <c r="T144" s="280"/>
    </row>
    <row r="145" spans="2:20" ht="17.25" customHeight="1" hidden="1">
      <c r="B145" s="431"/>
      <c r="C145" s="433"/>
      <c r="D145" s="292"/>
      <c r="E145" s="149"/>
      <c r="F145" s="149"/>
      <c r="G145" s="149"/>
      <c r="H145" s="149"/>
      <c r="I145" s="151"/>
      <c r="J145" s="151"/>
      <c r="K145" s="151"/>
      <c r="L145" s="149"/>
      <c r="M145" s="149"/>
      <c r="N145" s="149"/>
      <c r="O145" s="149"/>
      <c r="P145" s="149"/>
      <c r="Q145" s="149"/>
      <c r="R145" s="149"/>
      <c r="S145" s="235"/>
      <c r="T145" s="280"/>
    </row>
    <row r="146" spans="2:20" ht="19.5" customHeight="1">
      <c r="B146" s="431" t="s">
        <v>214</v>
      </c>
      <c r="C146" s="386" t="s">
        <v>200</v>
      </c>
      <c r="D146" s="170">
        <f>G146+J146+M146+P146</f>
        <v>10981410.38</v>
      </c>
      <c r="E146" s="170">
        <f>H146+K146+N146+Q146</f>
        <v>10974479.79</v>
      </c>
      <c r="F146" s="170">
        <f>E146/D146*100</f>
        <v>99.93688797922874</v>
      </c>
      <c r="G146" s="151"/>
      <c r="H146" s="151"/>
      <c r="I146" s="151"/>
      <c r="J146" s="149">
        <v>9690491.41</v>
      </c>
      <c r="K146" s="149">
        <v>9690491.41</v>
      </c>
      <c r="L146" s="170">
        <f>K146/J146*100</f>
        <v>100</v>
      </c>
      <c r="M146" s="149">
        <f>35658.45+1248329.93+6930.55+0.04</f>
        <v>1290918.97</v>
      </c>
      <c r="N146" s="149">
        <f>35658.45+1248329.93</f>
        <v>1283988.38</v>
      </c>
      <c r="O146" s="170">
        <f>N146/M146*100</f>
        <v>99.46312741844672</v>
      </c>
      <c r="P146" s="151"/>
      <c r="Q146" s="151"/>
      <c r="R146" s="151"/>
      <c r="S146" s="151">
        <f>E146</f>
        <v>10974479.79</v>
      </c>
      <c r="T146" s="373"/>
    </row>
    <row r="147" spans="2:20" ht="12.75" customHeight="1">
      <c r="B147" s="431"/>
      <c r="C147" s="386"/>
      <c r="D147" s="292"/>
      <c r="E147" s="148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8"/>
      <c r="S147" s="148"/>
      <c r="T147" s="374"/>
    </row>
    <row r="148" spans="2:24" ht="21" customHeight="1" thickBot="1">
      <c r="B148" s="440"/>
      <c r="C148" s="387"/>
      <c r="D148" s="295"/>
      <c r="E148" s="153"/>
      <c r="F148" s="153"/>
      <c r="G148" s="153"/>
      <c r="H148" s="153"/>
      <c r="I148" s="167"/>
      <c r="J148" s="167"/>
      <c r="K148" s="167"/>
      <c r="L148" s="153"/>
      <c r="M148" s="153"/>
      <c r="N148" s="153"/>
      <c r="O148" s="153"/>
      <c r="P148" s="153"/>
      <c r="Q148" s="153"/>
      <c r="R148" s="153"/>
      <c r="S148" s="148"/>
      <c r="T148" s="374"/>
      <c r="X148" s="384"/>
    </row>
    <row r="149" spans="2:24" ht="14.25" customHeight="1">
      <c r="B149" s="455" t="s">
        <v>215</v>
      </c>
      <c r="C149" s="386" t="s">
        <v>200</v>
      </c>
      <c r="D149" s="170">
        <f>G149+J149+M149+P149</f>
        <v>1375432</v>
      </c>
      <c r="E149" s="170">
        <f>H149+K149+N149+Q149</f>
        <v>1375432</v>
      </c>
      <c r="F149" s="170">
        <f>E149/D149*100</f>
        <v>100</v>
      </c>
      <c r="G149" s="170"/>
      <c r="H149" s="170"/>
      <c r="I149" s="170"/>
      <c r="J149" s="170">
        <v>882091</v>
      </c>
      <c r="K149" s="170">
        <v>882091</v>
      </c>
      <c r="L149" s="170">
        <f>K149/J149*100</f>
        <v>100</v>
      </c>
      <c r="M149" s="170">
        <v>493341</v>
      </c>
      <c r="N149" s="170">
        <v>493341</v>
      </c>
      <c r="O149" s="170">
        <f>N149/M149*100</f>
        <v>100</v>
      </c>
      <c r="P149" s="170"/>
      <c r="Q149" s="170"/>
      <c r="R149" s="170"/>
      <c r="S149" s="151">
        <f>E149</f>
        <v>1375432</v>
      </c>
      <c r="T149" s="373"/>
      <c r="X149" s="384"/>
    </row>
    <row r="150" spans="2:24" ht="16.5" customHeight="1" thickBot="1">
      <c r="B150" s="456"/>
      <c r="C150" s="386"/>
      <c r="D150" s="149"/>
      <c r="E150" s="148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8"/>
      <c r="S150" s="148"/>
      <c r="T150" s="374"/>
      <c r="X150" s="384"/>
    </row>
    <row r="151" spans="2:24" ht="19.5" customHeight="1" thickBot="1">
      <c r="B151" s="457"/>
      <c r="C151" s="387"/>
      <c r="D151" s="324"/>
      <c r="E151" s="166"/>
      <c r="F151" s="165"/>
      <c r="G151" s="165"/>
      <c r="H151" s="165"/>
      <c r="I151" s="172"/>
      <c r="J151" s="172"/>
      <c r="K151" s="172"/>
      <c r="L151" s="165"/>
      <c r="M151" s="165"/>
      <c r="N151" s="165"/>
      <c r="O151" s="165"/>
      <c r="P151" s="165"/>
      <c r="Q151" s="165"/>
      <c r="R151" s="166"/>
      <c r="S151" s="148"/>
      <c r="T151" s="374"/>
      <c r="W151" s="491"/>
      <c r="X151" s="367"/>
    </row>
    <row r="152" spans="2:23" ht="16.5" customHeight="1">
      <c r="B152" s="455" t="s">
        <v>216</v>
      </c>
      <c r="C152" s="380" t="s">
        <v>200</v>
      </c>
      <c r="D152" s="170">
        <f>G152+J152+M152+P152</f>
        <v>37260</v>
      </c>
      <c r="E152" s="170">
        <f>H152+K152+N152+Q152</f>
        <v>37260</v>
      </c>
      <c r="F152" s="170">
        <f>E152/D152*100</f>
        <v>100</v>
      </c>
      <c r="G152" s="225"/>
      <c r="H152" s="225"/>
      <c r="I152" s="225"/>
      <c r="J152" s="148">
        <v>37260</v>
      </c>
      <c r="K152" s="148">
        <v>37260</v>
      </c>
      <c r="L152" s="170">
        <f>K152/J152*100</f>
        <v>100</v>
      </c>
      <c r="M152" s="148"/>
      <c r="N152" s="148"/>
      <c r="O152" s="170"/>
      <c r="P152" s="225"/>
      <c r="Q152" s="225"/>
      <c r="R152" s="225"/>
      <c r="S152" s="151">
        <f>E152</f>
        <v>37260</v>
      </c>
      <c r="T152" s="280"/>
      <c r="W152" s="492"/>
    </row>
    <row r="153" spans="2:23" ht="15.75" customHeight="1">
      <c r="B153" s="456"/>
      <c r="C153" s="381"/>
      <c r="D153" s="292"/>
      <c r="E153" s="148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8"/>
      <c r="S153" s="148"/>
      <c r="T153" s="280"/>
      <c r="W153" s="492"/>
    </row>
    <row r="154" spans="2:23" ht="16.5" customHeight="1" hidden="1">
      <c r="B154" s="456"/>
      <c r="C154" s="381"/>
      <c r="D154" s="292"/>
      <c r="E154" s="148"/>
      <c r="F154" s="149"/>
      <c r="G154" s="149"/>
      <c r="H154" s="149"/>
      <c r="I154" s="151"/>
      <c r="J154" s="151"/>
      <c r="K154" s="151"/>
      <c r="L154" s="149"/>
      <c r="M154" s="149"/>
      <c r="N154" s="149"/>
      <c r="O154" s="149"/>
      <c r="P154" s="149"/>
      <c r="Q154" s="149"/>
      <c r="R154" s="148"/>
      <c r="S154" s="148"/>
      <c r="T154" s="280"/>
      <c r="W154" s="492"/>
    </row>
    <row r="155" spans="2:23" ht="16.5" customHeight="1">
      <c r="B155" s="456"/>
      <c r="C155" s="381"/>
      <c r="D155" s="292"/>
      <c r="E155" s="148"/>
      <c r="F155" s="149"/>
      <c r="G155" s="149"/>
      <c r="H155" s="149"/>
      <c r="I155" s="151"/>
      <c r="J155" s="151"/>
      <c r="K155" s="151"/>
      <c r="L155" s="149"/>
      <c r="M155" s="149"/>
      <c r="N155" s="149"/>
      <c r="O155" s="148"/>
      <c r="P155" s="148"/>
      <c r="Q155" s="148"/>
      <c r="R155" s="148"/>
      <c r="S155" s="148"/>
      <c r="T155" s="280"/>
      <c r="W155" s="492"/>
    </row>
    <row r="156" spans="2:23" ht="24.75" customHeight="1" thickBot="1">
      <c r="B156" s="451"/>
      <c r="C156" s="381"/>
      <c r="D156" s="295"/>
      <c r="E156" s="148">
        <f>D162-E161</f>
        <v>7457</v>
      </c>
      <c r="F156" s="149"/>
      <c r="G156" s="149"/>
      <c r="H156" s="149"/>
      <c r="I156" s="149"/>
      <c r="J156" s="149"/>
      <c r="K156" s="149"/>
      <c r="L156" s="148"/>
      <c r="M156" s="148"/>
      <c r="N156" s="148"/>
      <c r="O156" s="148"/>
      <c r="P156" s="148"/>
      <c r="Q156" s="148"/>
      <c r="R156" s="148"/>
      <c r="S156" s="148"/>
      <c r="T156" s="280"/>
      <c r="W156" s="493"/>
    </row>
    <row r="157" spans="2:23" ht="17.25" customHeight="1" hidden="1" thickBot="1">
      <c r="B157" s="370" t="s">
        <v>190</v>
      </c>
      <c r="C157" s="327"/>
      <c r="D157" s="295"/>
      <c r="E157" s="151">
        <f>E159+E160</f>
        <v>0</v>
      </c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278"/>
      <c r="T157" s="280"/>
      <c r="W157" s="493"/>
    </row>
    <row r="158" spans="2:23" ht="12.75" customHeight="1" hidden="1" thickBot="1">
      <c r="B158" s="371"/>
      <c r="C158" s="327"/>
      <c r="D158" s="292"/>
      <c r="E158" s="148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8"/>
      <c r="S158" s="278"/>
      <c r="T158" s="280"/>
      <c r="W158" s="494"/>
    </row>
    <row r="159" spans="2:20" ht="14.25" customHeight="1" hidden="1" thickBot="1">
      <c r="B159" s="371"/>
      <c r="C159" s="327"/>
      <c r="D159" s="292"/>
      <c r="E159" s="148"/>
      <c r="F159" s="149"/>
      <c r="G159" s="149"/>
      <c r="H159" s="149"/>
      <c r="I159" s="151"/>
      <c r="J159" s="151"/>
      <c r="K159" s="151"/>
      <c r="L159" s="149"/>
      <c r="M159" s="149"/>
      <c r="N159" s="149"/>
      <c r="O159" s="149"/>
      <c r="P159" s="149"/>
      <c r="Q159" s="149"/>
      <c r="R159" s="148"/>
      <c r="S159" s="278"/>
      <c r="T159" s="280"/>
    </row>
    <row r="160" spans="2:20" ht="15" customHeight="1" hidden="1" thickBot="1">
      <c r="B160" s="371"/>
      <c r="C160" s="327"/>
      <c r="D160" s="295"/>
      <c r="E160" s="155"/>
      <c r="F160" s="153"/>
      <c r="G160" s="153"/>
      <c r="H160" s="153"/>
      <c r="I160" s="153"/>
      <c r="J160" s="153"/>
      <c r="K160" s="153"/>
      <c r="L160" s="155"/>
      <c r="M160" s="155"/>
      <c r="N160" s="155"/>
      <c r="O160" s="155"/>
      <c r="P160" s="155"/>
      <c r="Q160" s="155"/>
      <c r="R160" s="155"/>
      <c r="S160" s="278"/>
      <c r="T160" s="280"/>
    </row>
    <row r="161" spans="2:20" ht="16.5" customHeight="1" hidden="1">
      <c r="B161" s="289"/>
      <c r="C161" s="326"/>
      <c r="D161" s="161"/>
      <c r="E161" s="382">
        <f>E152+E149+E146+E137+E131+E125+E121+E102</f>
        <v>313762226.473</v>
      </c>
      <c r="F161" s="382">
        <f>E161/D162*100</f>
        <v>99.99762341603005</v>
      </c>
      <c r="G161" s="170"/>
      <c r="H161" s="170"/>
      <c r="I161" s="382">
        <f>H162/G162*100</f>
        <v>100</v>
      </c>
      <c r="J161" s="170"/>
      <c r="K161" s="170"/>
      <c r="L161" s="382">
        <f>K162/J162*100</f>
        <v>100</v>
      </c>
      <c r="M161" s="170"/>
      <c r="N161" s="170"/>
      <c r="O161" s="382">
        <f>N162/M162*100</f>
        <v>99.9936717866628</v>
      </c>
      <c r="P161" s="170"/>
      <c r="Q161" s="170"/>
      <c r="R161" s="382">
        <f>Q162/P162*100</f>
        <v>100</v>
      </c>
      <c r="S161" s="201"/>
      <c r="T161" s="323"/>
    </row>
    <row r="162" spans="1:20" ht="24.75" customHeight="1">
      <c r="A162" s="198">
        <f>D162-E161</f>
        <v>7457</v>
      </c>
      <c r="B162" s="443" t="s">
        <v>174</v>
      </c>
      <c r="C162" s="330"/>
      <c r="D162" s="329">
        <f>D152+D149+D146+D137+D131+D125+D121+D102</f>
        <v>313769683.473</v>
      </c>
      <c r="E162" s="383"/>
      <c r="F162" s="383"/>
      <c r="G162" s="206">
        <f>G152+G149+G146+G137+G131+G125+G121+G102</f>
        <v>16820647.123</v>
      </c>
      <c r="H162" s="206">
        <f>H152+H149+H146+H137+H131+H125+H121+H102</f>
        <v>16820647.123</v>
      </c>
      <c r="I162" s="383"/>
      <c r="J162" s="206">
        <f>J152+J149+J146+J137+J131+J125+J121+J102</f>
        <v>169845870.01000002</v>
      </c>
      <c r="K162" s="206">
        <f>K152+K149+K146+K137+K131+K125+K121+K102</f>
        <v>169845870.01000002</v>
      </c>
      <c r="L162" s="383"/>
      <c r="M162" s="206">
        <f>M152+M149+M146+M137+M131+M125+M121+M102</f>
        <v>117837367.39999999</v>
      </c>
      <c r="N162" s="206">
        <f>N152+N149+N146+N137+N131+N125+N121+N102</f>
        <v>117829910.39999999</v>
      </c>
      <c r="O162" s="383"/>
      <c r="P162" s="206">
        <f>P152+P149+P146+P137+P131+P125+P121+P102</f>
        <v>9265798.94</v>
      </c>
      <c r="Q162" s="206">
        <f>Q152+Q149+Q146+Q137+Q131+Q125+Q121+Q102</f>
        <v>9265798.94</v>
      </c>
      <c r="R162" s="383"/>
      <c r="S162" s="382">
        <f>S152+S149+S146+S137+S131+S125+S121+S102</f>
        <v>313762226.473</v>
      </c>
      <c r="T162" s="323"/>
    </row>
    <row r="163" spans="2:20" ht="0.75" customHeight="1" thickBot="1">
      <c r="B163" s="443"/>
      <c r="C163" s="331"/>
      <c r="D163" s="329"/>
      <c r="E163" s="149"/>
      <c r="F163" s="151"/>
      <c r="G163" s="151"/>
      <c r="H163" s="151"/>
      <c r="I163" s="151"/>
      <c r="J163" s="151"/>
      <c r="K163" s="151"/>
      <c r="L163" s="148"/>
      <c r="M163" s="148"/>
      <c r="N163" s="148"/>
      <c r="O163" s="148"/>
      <c r="P163" s="148"/>
      <c r="Q163" s="148"/>
      <c r="R163" s="148"/>
      <c r="S163" s="383"/>
      <c r="T163" s="323"/>
    </row>
    <row r="164" spans="2:20" ht="12.75" customHeight="1" hidden="1">
      <c r="B164" s="444"/>
      <c r="C164" s="327"/>
      <c r="D164" s="149"/>
      <c r="E164" s="149"/>
      <c r="F164" s="151"/>
      <c r="G164" s="151"/>
      <c r="H164" s="151"/>
      <c r="I164" s="383"/>
      <c r="J164" s="151"/>
      <c r="K164" s="151"/>
      <c r="L164" s="325"/>
      <c r="M164" s="325"/>
      <c r="N164" s="325"/>
      <c r="O164" s="148"/>
      <c r="P164" s="148"/>
      <c r="Q164" s="148"/>
      <c r="R164" s="148"/>
      <c r="S164" s="192"/>
      <c r="T164" s="323"/>
    </row>
    <row r="165" spans="2:20" ht="13.5" customHeight="1" hidden="1">
      <c r="B165" s="444"/>
      <c r="C165" s="327"/>
      <c r="D165" s="149"/>
      <c r="E165" s="149"/>
      <c r="F165" s="151"/>
      <c r="G165" s="151"/>
      <c r="H165" s="151"/>
      <c r="I165" s="459"/>
      <c r="J165" s="297"/>
      <c r="K165" s="297"/>
      <c r="L165" s="148"/>
      <c r="M165" s="148"/>
      <c r="N165" s="148"/>
      <c r="O165" s="148"/>
      <c r="P165" s="148"/>
      <c r="Q165" s="148"/>
      <c r="R165" s="148"/>
      <c r="S165" s="192"/>
      <c r="T165" s="323"/>
    </row>
    <row r="166" spans="2:20" ht="12.75" customHeight="1" hidden="1">
      <c r="B166" s="444"/>
      <c r="C166" s="327"/>
      <c r="D166" s="149"/>
      <c r="E166" s="149"/>
      <c r="F166" s="383"/>
      <c r="G166" s="151"/>
      <c r="H166" s="151"/>
      <c r="I166" s="206"/>
      <c r="J166" s="206"/>
      <c r="K166" s="206"/>
      <c r="L166" s="149"/>
      <c r="M166" s="149"/>
      <c r="N166" s="149"/>
      <c r="O166" s="149"/>
      <c r="P166" s="149"/>
      <c r="Q166" s="149"/>
      <c r="R166" s="148"/>
      <c r="S166" s="192"/>
      <c r="T166" s="323"/>
    </row>
    <row r="167" spans="2:20" ht="12.75" customHeight="1" hidden="1">
      <c r="B167" s="444"/>
      <c r="C167" s="327"/>
      <c r="D167" s="149"/>
      <c r="E167" s="149"/>
      <c r="F167" s="383"/>
      <c r="G167" s="151"/>
      <c r="H167" s="151"/>
      <c r="I167" s="151"/>
      <c r="J167" s="151"/>
      <c r="K167" s="151"/>
      <c r="L167" s="149"/>
      <c r="M167" s="149"/>
      <c r="N167" s="149"/>
      <c r="O167" s="149"/>
      <c r="P167" s="149"/>
      <c r="Q167" s="149"/>
      <c r="R167" s="149"/>
      <c r="S167" s="192"/>
      <c r="T167" s="323"/>
    </row>
    <row r="168" spans="2:20" ht="12.75" customHeight="1" hidden="1">
      <c r="B168" s="444"/>
      <c r="C168" s="327"/>
      <c r="D168" s="149"/>
      <c r="E168" s="149"/>
      <c r="F168" s="206"/>
      <c r="G168" s="206"/>
      <c r="H168" s="206"/>
      <c r="I168" s="206"/>
      <c r="J168" s="206"/>
      <c r="K168" s="206"/>
      <c r="L168" s="148"/>
      <c r="M168" s="148"/>
      <c r="N168" s="148"/>
      <c r="O168" s="148"/>
      <c r="P168" s="148"/>
      <c r="Q168" s="148"/>
      <c r="R168" s="148"/>
      <c r="S168" s="192"/>
      <c r="T168" s="323"/>
    </row>
    <row r="169" spans="2:20" ht="12.75" customHeight="1" hidden="1">
      <c r="B169" s="444"/>
      <c r="C169" s="327"/>
      <c r="D169" s="149"/>
      <c r="E169" s="149"/>
      <c r="F169" s="206"/>
      <c r="G169" s="206"/>
      <c r="H169" s="206"/>
      <c r="I169" s="151"/>
      <c r="J169" s="151"/>
      <c r="K169" s="151"/>
      <c r="L169" s="149"/>
      <c r="M169" s="149"/>
      <c r="N169" s="149"/>
      <c r="O169" s="149"/>
      <c r="P169" s="149"/>
      <c r="Q169" s="149"/>
      <c r="R169" s="149"/>
      <c r="S169" s="192"/>
      <c r="T169" s="323"/>
    </row>
    <row r="170" spans="2:20" ht="12" customHeight="1" hidden="1">
      <c r="B170" s="444"/>
      <c r="C170" s="327"/>
      <c r="D170" s="149"/>
      <c r="E170" s="149"/>
      <c r="F170" s="206"/>
      <c r="G170" s="206"/>
      <c r="H170" s="206"/>
      <c r="I170" s="206"/>
      <c r="J170" s="206"/>
      <c r="K170" s="206"/>
      <c r="L170" s="148"/>
      <c r="M170" s="148"/>
      <c r="N170" s="148"/>
      <c r="O170" s="148"/>
      <c r="P170" s="148"/>
      <c r="Q170" s="148"/>
      <c r="R170" s="148"/>
      <c r="S170" s="192"/>
      <c r="T170" s="323"/>
    </row>
    <row r="171" spans="2:20" ht="12.75" customHeight="1" hidden="1">
      <c r="B171" s="444"/>
      <c r="C171" s="327"/>
      <c r="D171" s="149"/>
      <c r="E171" s="149"/>
      <c r="F171" s="206"/>
      <c r="G171" s="206"/>
      <c r="H171" s="206"/>
      <c r="I171" s="206"/>
      <c r="J171" s="206"/>
      <c r="K171" s="206"/>
      <c r="L171" s="148"/>
      <c r="M171" s="148"/>
      <c r="N171" s="148"/>
      <c r="O171" s="148"/>
      <c r="P171" s="148"/>
      <c r="Q171" s="148"/>
      <c r="R171" s="148"/>
      <c r="S171" s="192"/>
      <c r="T171" s="323"/>
    </row>
    <row r="172" spans="2:20" ht="12.75" customHeight="1" hidden="1">
      <c r="B172" s="444"/>
      <c r="C172" s="327"/>
      <c r="D172" s="149"/>
      <c r="E172" s="149"/>
      <c r="F172" s="206"/>
      <c r="G172" s="206"/>
      <c r="H172" s="206"/>
      <c r="I172" s="206"/>
      <c r="J172" s="206"/>
      <c r="K172" s="206"/>
      <c r="L172" s="148"/>
      <c r="M172" s="148"/>
      <c r="N172" s="148"/>
      <c r="O172" s="148"/>
      <c r="P172" s="148"/>
      <c r="Q172" s="148"/>
      <c r="R172" s="148"/>
      <c r="S172" s="192"/>
      <c r="T172" s="323"/>
    </row>
    <row r="173" spans="2:20" ht="1.5" customHeight="1" hidden="1" thickBot="1">
      <c r="B173" s="445"/>
      <c r="C173" s="328"/>
      <c r="D173" s="165"/>
      <c r="E173" s="165"/>
      <c r="F173" s="172"/>
      <c r="G173" s="172"/>
      <c r="H173" s="172"/>
      <c r="I173" s="172"/>
      <c r="J173" s="172"/>
      <c r="K173" s="172"/>
      <c r="L173" s="165"/>
      <c r="M173" s="165"/>
      <c r="N173" s="165"/>
      <c r="O173" s="165"/>
      <c r="P173" s="165"/>
      <c r="Q173" s="165"/>
      <c r="R173" s="165"/>
      <c r="S173" s="193"/>
      <c r="T173" s="323"/>
    </row>
    <row r="174" spans="2:20" ht="26.25" customHeight="1" thickBot="1">
      <c r="B174" s="472" t="s">
        <v>81</v>
      </c>
      <c r="C174" s="473"/>
      <c r="D174" s="473"/>
      <c r="E174" s="473"/>
      <c r="F174" s="473"/>
      <c r="G174" s="473"/>
      <c r="H174" s="473"/>
      <c r="I174" s="473"/>
      <c r="J174" s="473"/>
      <c r="K174" s="473"/>
      <c r="L174" s="473"/>
      <c r="M174" s="473"/>
      <c r="N174" s="473"/>
      <c r="O174" s="473"/>
      <c r="P174" s="473"/>
      <c r="Q174" s="473"/>
      <c r="R174" s="473"/>
      <c r="S174" s="473"/>
      <c r="T174" s="280"/>
    </row>
    <row r="175" spans="2:20" ht="12.75" customHeight="1" hidden="1">
      <c r="B175" s="293"/>
      <c r="C175" s="298"/>
      <c r="D175" s="229"/>
      <c r="E175" s="229"/>
      <c r="F175" s="299"/>
      <c r="G175" s="299"/>
      <c r="H175" s="299"/>
      <c r="I175" s="300"/>
      <c r="J175" s="300"/>
      <c r="K175" s="300"/>
      <c r="L175" s="180"/>
      <c r="M175" s="180"/>
      <c r="N175" s="180"/>
      <c r="O175" s="180"/>
      <c r="P175" s="180"/>
      <c r="Q175" s="180"/>
      <c r="R175" s="301"/>
      <c r="S175" s="302"/>
      <c r="T175" s="280"/>
    </row>
    <row r="176" spans="2:20" ht="12.75" customHeight="1" hidden="1">
      <c r="B176" s="293"/>
      <c r="C176" s="298"/>
      <c r="D176" s="229"/>
      <c r="E176" s="229"/>
      <c r="F176" s="299"/>
      <c r="G176" s="299"/>
      <c r="H176" s="299"/>
      <c r="I176" s="300"/>
      <c r="J176" s="300"/>
      <c r="K176" s="300"/>
      <c r="L176" s="180"/>
      <c r="M176" s="180"/>
      <c r="N176" s="180"/>
      <c r="O176" s="180"/>
      <c r="P176" s="180"/>
      <c r="Q176" s="180"/>
      <c r="R176" s="301"/>
      <c r="S176" s="302"/>
      <c r="T176" s="280"/>
    </row>
    <row r="177" spans="2:20" ht="19.5" customHeight="1">
      <c r="B177" s="482" t="s">
        <v>217</v>
      </c>
      <c r="C177" s="436" t="s">
        <v>200</v>
      </c>
      <c r="D177" s="170">
        <f>G177+J177+M177+P177</f>
        <v>11200338.96</v>
      </c>
      <c r="E177" s="170">
        <f>H177+K177+N177+Q177</f>
        <v>11200338.96</v>
      </c>
      <c r="F177" s="170">
        <f>E177/D177*100</f>
        <v>100</v>
      </c>
      <c r="G177" s="170"/>
      <c r="H177" s="170"/>
      <c r="I177" s="170"/>
      <c r="J177" s="149">
        <f>61728.4+3398865.83</f>
        <v>3460594.23</v>
      </c>
      <c r="K177" s="149">
        <f>61728.4+3398865.83</f>
        <v>3460594.23</v>
      </c>
      <c r="L177" s="170">
        <f>K177/J177*100</f>
        <v>100</v>
      </c>
      <c r="M177" s="149">
        <v>7739744.73</v>
      </c>
      <c r="N177" s="149">
        <v>7739744.73</v>
      </c>
      <c r="O177" s="170">
        <f>N177/M177*100</f>
        <v>100</v>
      </c>
      <c r="P177" s="170"/>
      <c r="Q177" s="170"/>
      <c r="R177" s="170"/>
      <c r="S177" s="151">
        <f>E177</f>
        <v>11200338.96</v>
      </c>
      <c r="T177" s="280"/>
    </row>
    <row r="178" spans="2:20" ht="12.75" customHeight="1">
      <c r="B178" s="449"/>
      <c r="C178" s="433"/>
      <c r="D178" s="292"/>
      <c r="E178" s="148"/>
      <c r="F178" s="149"/>
      <c r="G178" s="149"/>
      <c r="H178" s="149"/>
      <c r="I178" s="149"/>
      <c r="J178" s="149"/>
      <c r="K178" s="149"/>
      <c r="L178" s="148"/>
      <c r="M178" s="148"/>
      <c r="N178" s="148"/>
      <c r="O178" s="148"/>
      <c r="P178" s="148"/>
      <c r="Q178" s="148"/>
      <c r="R178" s="148"/>
      <c r="S178" s="303"/>
      <c r="T178" s="280"/>
    </row>
    <row r="179" spans="2:20" ht="15" customHeight="1">
      <c r="B179" s="449"/>
      <c r="C179" s="433"/>
      <c r="D179" s="292"/>
      <c r="E179" s="148"/>
      <c r="F179" s="149"/>
      <c r="G179" s="149"/>
      <c r="H179" s="149"/>
      <c r="I179" s="151"/>
      <c r="J179" s="151"/>
      <c r="K179" s="151"/>
      <c r="L179" s="148"/>
      <c r="M179" s="148"/>
      <c r="N179" s="148"/>
      <c r="O179" s="148"/>
      <c r="P179" s="148"/>
      <c r="Q179" s="148"/>
      <c r="R179" s="148"/>
      <c r="S179" s="303"/>
      <c r="T179" s="280"/>
    </row>
    <row r="180" spans="2:20" ht="15.75" customHeight="1" thickBot="1">
      <c r="B180" s="449"/>
      <c r="C180" s="433"/>
      <c r="D180" s="292"/>
      <c r="E180" s="148"/>
      <c r="F180" s="149"/>
      <c r="G180" s="149"/>
      <c r="H180" s="149"/>
      <c r="I180" s="151"/>
      <c r="J180" s="151"/>
      <c r="K180" s="151"/>
      <c r="L180" s="149"/>
      <c r="M180" s="149"/>
      <c r="N180" s="149"/>
      <c r="O180" s="149"/>
      <c r="P180" s="149"/>
      <c r="Q180" s="149"/>
      <c r="R180" s="148"/>
      <c r="S180" s="303"/>
      <c r="T180" s="280"/>
    </row>
    <row r="181" spans="2:20" ht="15" customHeight="1" hidden="1">
      <c r="B181" s="450"/>
      <c r="C181" s="433"/>
      <c r="D181" s="292"/>
      <c r="E181" s="148"/>
      <c r="F181" s="149"/>
      <c r="G181" s="149"/>
      <c r="H181" s="149"/>
      <c r="I181" s="151"/>
      <c r="J181" s="151"/>
      <c r="K181" s="151"/>
      <c r="L181" s="149"/>
      <c r="M181" s="149"/>
      <c r="N181" s="149"/>
      <c r="O181" s="149"/>
      <c r="P181" s="149"/>
      <c r="Q181" s="149"/>
      <c r="R181" s="148"/>
      <c r="S181" s="303"/>
      <c r="T181" s="280"/>
    </row>
    <row r="182" spans="2:20" ht="0.75" customHeight="1" hidden="1">
      <c r="B182" s="281"/>
      <c r="C182" s="433" t="s">
        <v>61</v>
      </c>
      <c r="D182" s="295"/>
      <c r="E182" s="206"/>
      <c r="F182" s="213"/>
      <c r="G182" s="213"/>
      <c r="H182" s="213"/>
      <c r="I182" s="151"/>
      <c r="J182" s="151"/>
      <c r="K182" s="151"/>
      <c r="L182" s="206"/>
      <c r="M182" s="206"/>
      <c r="N182" s="206"/>
      <c r="O182" s="206"/>
      <c r="P182" s="206"/>
      <c r="Q182" s="206"/>
      <c r="R182" s="206"/>
      <c r="S182" s="303"/>
      <c r="T182" s="280"/>
    </row>
    <row r="183" spans="2:20" ht="39.75" customHeight="1" hidden="1">
      <c r="B183" s="281" t="s">
        <v>158</v>
      </c>
      <c r="C183" s="433"/>
      <c r="D183" s="292"/>
      <c r="E183" s="213">
        <f>E189+E191+E192</f>
        <v>0</v>
      </c>
      <c r="F183" s="151"/>
      <c r="G183" s="167"/>
      <c r="H183" s="167"/>
      <c r="I183" s="213"/>
      <c r="J183" s="213"/>
      <c r="K183" s="213"/>
      <c r="L183" s="214"/>
      <c r="M183" s="214"/>
      <c r="N183" s="214"/>
      <c r="O183" s="214"/>
      <c r="P183" s="214"/>
      <c r="Q183" s="214"/>
      <c r="R183" s="213"/>
      <c r="S183" s="236"/>
      <c r="T183" s="280"/>
    </row>
    <row r="184" spans="2:20" ht="12.75" customHeight="1" hidden="1">
      <c r="B184" s="281"/>
      <c r="C184" s="433"/>
      <c r="D184" s="292"/>
      <c r="E184" s="206"/>
      <c r="F184" s="149"/>
      <c r="G184" s="149"/>
      <c r="H184" s="149"/>
      <c r="I184" s="206"/>
      <c r="J184" s="206"/>
      <c r="K184" s="206"/>
      <c r="L184" s="219"/>
      <c r="M184" s="219"/>
      <c r="N184" s="219"/>
      <c r="O184" s="219"/>
      <c r="P184" s="219"/>
      <c r="Q184" s="219"/>
      <c r="R184" s="206"/>
      <c r="S184" s="303"/>
      <c r="T184" s="280"/>
    </row>
    <row r="185" spans="2:20" ht="15" customHeight="1" hidden="1">
      <c r="B185" s="281" t="s">
        <v>186</v>
      </c>
      <c r="C185" s="433"/>
      <c r="D185" s="292"/>
      <c r="E185" s="206"/>
      <c r="F185" s="149"/>
      <c r="G185" s="149"/>
      <c r="H185" s="149"/>
      <c r="I185" s="206"/>
      <c r="J185" s="206"/>
      <c r="K185" s="206"/>
      <c r="L185" s="219"/>
      <c r="M185" s="219"/>
      <c r="N185" s="219"/>
      <c r="O185" s="219"/>
      <c r="P185" s="219"/>
      <c r="Q185" s="219"/>
      <c r="R185" s="206"/>
      <c r="S185" s="303"/>
      <c r="T185" s="280"/>
    </row>
    <row r="186" spans="2:20" ht="24" customHeight="1" hidden="1">
      <c r="B186" s="281" t="s">
        <v>101</v>
      </c>
      <c r="C186" s="433"/>
      <c r="D186" s="292"/>
      <c r="E186" s="206"/>
      <c r="F186" s="149"/>
      <c r="G186" s="149"/>
      <c r="H186" s="149"/>
      <c r="I186" s="151"/>
      <c r="J186" s="151"/>
      <c r="K186" s="151"/>
      <c r="L186" s="219"/>
      <c r="M186" s="219"/>
      <c r="N186" s="219"/>
      <c r="O186" s="219"/>
      <c r="P186" s="219"/>
      <c r="Q186" s="219"/>
      <c r="R186" s="206"/>
      <c r="S186" s="303"/>
      <c r="T186" s="280"/>
    </row>
    <row r="187" spans="2:20" ht="0.75" customHeight="1" hidden="1">
      <c r="B187" s="281"/>
      <c r="C187" s="433"/>
      <c r="D187" s="292"/>
      <c r="E187" s="215"/>
      <c r="F187" s="149"/>
      <c r="G187" s="296"/>
      <c r="H187" s="296"/>
      <c r="I187" s="215"/>
      <c r="J187" s="215"/>
      <c r="K187" s="215"/>
      <c r="L187" s="216"/>
      <c r="M187" s="216"/>
      <c r="N187" s="216"/>
      <c r="O187" s="216"/>
      <c r="P187" s="216"/>
      <c r="Q187" s="216"/>
      <c r="R187" s="215"/>
      <c r="S187" s="303"/>
      <c r="T187" s="280"/>
    </row>
    <row r="188" spans="2:20" ht="18" customHeight="1" hidden="1">
      <c r="B188" s="281" t="s">
        <v>102</v>
      </c>
      <c r="C188" s="433"/>
      <c r="D188" s="291"/>
      <c r="E188" s="217"/>
      <c r="F188" s="304"/>
      <c r="G188" s="304"/>
      <c r="H188" s="304"/>
      <c r="I188" s="217"/>
      <c r="J188" s="217"/>
      <c r="K188" s="217"/>
      <c r="L188" s="218"/>
      <c r="M188" s="218"/>
      <c r="N188" s="218"/>
      <c r="O188" s="218"/>
      <c r="P188" s="218"/>
      <c r="Q188" s="218"/>
      <c r="R188" s="217"/>
      <c r="S188" s="303"/>
      <c r="T188" s="280"/>
    </row>
    <row r="189" spans="2:20" ht="25.5" customHeight="1" hidden="1">
      <c r="B189" s="281" t="s">
        <v>103</v>
      </c>
      <c r="C189" s="433"/>
      <c r="D189" s="292"/>
      <c r="E189" s="148"/>
      <c r="F189" s="149"/>
      <c r="G189" s="149"/>
      <c r="H189" s="149"/>
      <c r="I189" s="151"/>
      <c r="J189" s="167"/>
      <c r="K189" s="167"/>
      <c r="L189" s="155"/>
      <c r="M189" s="155"/>
      <c r="N189" s="155"/>
      <c r="O189" s="155"/>
      <c r="P189" s="155"/>
      <c r="Q189" s="155"/>
      <c r="R189" s="148"/>
      <c r="S189" s="235"/>
      <c r="T189" s="280"/>
    </row>
    <row r="190" spans="2:20" ht="24" customHeight="1" hidden="1">
      <c r="B190" s="281" t="s">
        <v>104</v>
      </c>
      <c r="C190" s="433"/>
      <c r="D190" s="292"/>
      <c r="E190" s="148"/>
      <c r="F190" s="149"/>
      <c r="G190" s="149"/>
      <c r="H190" s="149"/>
      <c r="I190" s="151"/>
      <c r="J190" s="151"/>
      <c r="K190" s="151"/>
      <c r="L190" s="148"/>
      <c r="M190" s="148"/>
      <c r="N190" s="148"/>
      <c r="O190" s="148"/>
      <c r="P190" s="148"/>
      <c r="Q190" s="148"/>
      <c r="R190" s="148"/>
      <c r="S190" s="235"/>
      <c r="T190" s="280"/>
    </row>
    <row r="191" spans="2:20" ht="15" customHeight="1" hidden="1">
      <c r="B191" s="281" t="s">
        <v>185</v>
      </c>
      <c r="C191" s="433"/>
      <c r="D191" s="292"/>
      <c r="E191" s="148"/>
      <c r="F191" s="149"/>
      <c r="G191" s="149"/>
      <c r="H191" s="149"/>
      <c r="I191" s="151"/>
      <c r="J191" s="151"/>
      <c r="K191" s="151"/>
      <c r="L191" s="149"/>
      <c r="M191" s="149"/>
      <c r="N191" s="149"/>
      <c r="O191" s="149"/>
      <c r="P191" s="149"/>
      <c r="Q191" s="149"/>
      <c r="R191" s="148"/>
      <c r="S191" s="235"/>
      <c r="T191" s="280"/>
    </row>
    <row r="192" spans="2:20" ht="18" customHeight="1" hidden="1">
      <c r="B192" s="283"/>
      <c r="C192" s="433"/>
      <c r="D192" s="292"/>
      <c r="E192" s="148"/>
      <c r="F192" s="149"/>
      <c r="G192" s="149"/>
      <c r="H192" s="149"/>
      <c r="I192" s="151"/>
      <c r="J192" s="151"/>
      <c r="K192" s="151"/>
      <c r="L192" s="149"/>
      <c r="M192" s="149"/>
      <c r="N192" s="149"/>
      <c r="O192" s="149"/>
      <c r="P192" s="149"/>
      <c r="Q192" s="149"/>
      <c r="R192" s="148"/>
      <c r="S192" s="235"/>
      <c r="T192" s="280"/>
    </row>
    <row r="193" spans="2:20" ht="18" customHeight="1">
      <c r="B193" s="482" t="s">
        <v>218</v>
      </c>
      <c r="C193" s="436" t="s">
        <v>200</v>
      </c>
      <c r="D193" s="170">
        <f>G193+J193+M193+P193</f>
        <v>4937266.17</v>
      </c>
      <c r="E193" s="170">
        <f>H193+K193+N193+Q193</f>
        <v>4937266.17</v>
      </c>
      <c r="F193" s="170">
        <f>E193/D193*100</f>
        <v>100</v>
      </c>
      <c r="G193" s="151"/>
      <c r="H193" s="151"/>
      <c r="I193" s="151"/>
      <c r="J193" s="149">
        <v>2813777.66</v>
      </c>
      <c r="K193" s="149">
        <v>2813777.66</v>
      </c>
      <c r="L193" s="170">
        <f>K193/J193*100</f>
        <v>100</v>
      </c>
      <c r="M193" s="149">
        <v>2123488.51</v>
      </c>
      <c r="N193" s="149">
        <v>2123488.51</v>
      </c>
      <c r="O193" s="170">
        <f>N193/M193*100</f>
        <v>100</v>
      </c>
      <c r="P193" s="151"/>
      <c r="Q193" s="151"/>
      <c r="R193" s="151"/>
      <c r="S193" s="151">
        <f>E193</f>
        <v>4937266.17</v>
      </c>
      <c r="T193" s="373"/>
    </row>
    <row r="194" spans="2:20" ht="18" customHeight="1">
      <c r="B194" s="449"/>
      <c r="C194" s="433"/>
      <c r="D194" s="292"/>
      <c r="E194" s="148"/>
      <c r="F194" s="149"/>
      <c r="G194" s="149"/>
      <c r="H194" s="149"/>
      <c r="I194" s="149"/>
      <c r="J194" s="149"/>
      <c r="K194" s="149"/>
      <c r="L194" s="148"/>
      <c r="M194" s="148"/>
      <c r="N194" s="148"/>
      <c r="O194" s="148"/>
      <c r="P194" s="148"/>
      <c r="Q194" s="148"/>
      <c r="R194" s="148"/>
      <c r="S194" s="268"/>
      <c r="T194" s="374"/>
    </row>
    <row r="195" spans="2:20" ht="15" customHeight="1">
      <c r="B195" s="449"/>
      <c r="C195" s="433"/>
      <c r="D195" s="292"/>
      <c r="E195" s="148"/>
      <c r="F195" s="149"/>
      <c r="G195" s="149"/>
      <c r="H195" s="149"/>
      <c r="I195" s="151"/>
      <c r="J195" s="151"/>
      <c r="K195" s="151"/>
      <c r="L195" s="148"/>
      <c r="M195" s="148"/>
      <c r="N195" s="148"/>
      <c r="O195" s="148"/>
      <c r="P195" s="148"/>
      <c r="Q195" s="148"/>
      <c r="R195" s="148"/>
      <c r="S195" s="235"/>
      <c r="T195" s="374"/>
    </row>
    <row r="196" spans="2:20" ht="27" customHeight="1" thickBot="1">
      <c r="B196" s="449"/>
      <c r="C196" s="433"/>
      <c r="D196" s="292"/>
      <c r="E196" s="148"/>
      <c r="F196" s="149"/>
      <c r="G196" s="149"/>
      <c r="H196" s="149"/>
      <c r="I196" s="151"/>
      <c r="J196" s="151"/>
      <c r="K196" s="151"/>
      <c r="L196" s="149"/>
      <c r="M196" s="149"/>
      <c r="N196" s="149"/>
      <c r="O196" s="149"/>
      <c r="P196" s="149"/>
      <c r="Q196" s="149"/>
      <c r="R196" s="148"/>
      <c r="S196" s="235"/>
      <c r="T196" s="280"/>
    </row>
    <row r="197" spans="2:20" ht="16.5" customHeight="1" hidden="1">
      <c r="B197" s="450"/>
      <c r="C197" s="433"/>
      <c r="D197" s="292"/>
      <c r="E197" s="148"/>
      <c r="F197" s="149"/>
      <c r="G197" s="149"/>
      <c r="H197" s="149"/>
      <c r="I197" s="151"/>
      <c r="J197" s="151"/>
      <c r="K197" s="151"/>
      <c r="L197" s="149"/>
      <c r="M197" s="149"/>
      <c r="N197" s="149"/>
      <c r="O197" s="149"/>
      <c r="P197" s="149"/>
      <c r="Q197" s="149"/>
      <c r="R197" s="148"/>
      <c r="S197" s="235"/>
      <c r="T197" s="280"/>
    </row>
    <row r="198" spans="2:20" ht="18" customHeight="1" hidden="1">
      <c r="B198" s="281"/>
      <c r="C198" s="433" t="s">
        <v>61</v>
      </c>
      <c r="D198" s="292"/>
      <c r="E198" s="148"/>
      <c r="F198" s="151"/>
      <c r="G198" s="151"/>
      <c r="H198" s="151"/>
      <c r="I198" s="151"/>
      <c r="J198" s="151"/>
      <c r="K198" s="151"/>
      <c r="L198" s="149"/>
      <c r="M198" s="149"/>
      <c r="N198" s="149"/>
      <c r="O198" s="149"/>
      <c r="P198" s="149"/>
      <c r="Q198" s="149"/>
      <c r="R198" s="148"/>
      <c r="S198" s="235"/>
      <c r="T198" s="280"/>
    </row>
    <row r="199" spans="2:20" ht="18" customHeight="1" hidden="1">
      <c r="B199" s="281" t="s">
        <v>89</v>
      </c>
      <c r="C199" s="433"/>
      <c r="D199" s="292"/>
      <c r="E199" s="148"/>
      <c r="F199" s="149"/>
      <c r="G199" s="149"/>
      <c r="H199" s="149"/>
      <c r="I199" s="149"/>
      <c r="J199" s="149"/>
      <c r="K199" s="149"/>
      <c r="L199" s="148"/>
      <c r="M199" s="148"/>
      <c r="N199" s="148"/>
      <c r="O199" s="148"/>
      <c r="P199" s="148"/>
      <c r="Q199" s="148"/>
      <c r="R199" s="148"/>
      <c r="S199" s="235"/>
      <c r="T199" s="280"/>
    </row>
    <row r="200" spans="2:20" ht="18" customHeight="1" hidden="1">
      <c r="B200" s="281" t="s">
        <v>155</v>
      </c>
      <c r="C200" s="433"/>
      <c r="D200" s="292"/>
      <c r="E200" s="148"/>
      <c r="F200" s="149"/>
      <c r="G200" s="149"/>
      <c r="H200" s="149"/>
      <c r="I200" s="151"/>
      <c r="J200" s="151"/>
      <c r="K200" s="151"/>
      <c r="L200" s="148"/>
      <c r="M200" s="148"/>
      <c r="N200" s="148"/>
      <c r="O200" s="148"/>
      <c r="P200" s="148"/>
      <c r="Q200" s="148"/>
      <c r="R200" s="148"/>
      <c r="S200" s="235"/>
      <c r="T200" s="280"/>
    </row>
    <row r="201" spans="2:20" ht="18" customHeight="1" hidden="1">
      <c r="B201" s="283"/>
      <c r="C201" s="433"/>
      <c r="D201" s="292"/>
      <c r="E201" s="148"/>
      <c r="F201" s="149"/>
      <c r="G201" s="149"/>
      <c r="H201" s="149"/>
      <c r="I201" s="151"/>
      <c r="J201" s="151"/>
      <c r="K201" s="151"/>
      <c r="L201" s="149"/>
      <c r="M201" s="149"/>
      <c r="N201" s="149"/>
      <c r="O201" s="149"/>
      <c r="P201" s="149"/>
      <c r="Q201" s="149"/>
      <c r="R201" s="148"/>
      <c r="S201" s="235"/>
      <c r="T201" s="280"/>
    </row>
    <row r="202" spans="2:20" ht="18" customHeight="1" hidden="1">
      <c r="B202" s="283"/>
      <c r="C202" s="433"/>
      <c r="D202" s="292"/>
      <c r="E202" s="148"/>
      <c r="F202" s="149"/>
      <c r="G202" s="149"/>
      <c r="H202" s="149"/>
      <c r="I202" s="151"/>
      <c r="J202" s="151"/>
      <c r="K202" s="151"/>
      <c r="L202" s="149"/>
      <c r="M202" s="149"/>
      <c r="N202" s="149"/>
      <c r="O202" s="149"/>
      <c r="P202" s="149"/>
      <c r="Q202" s="149"/>
      <c r="R202" s="148"/>
      <c r="S202" s="235"/>
      <c r="T202" s="280"/>
    </row>
    <row r="203" spans="2:20" ht="18" customHeight="1" hidden="1">
      <c r="B203" s="281"/>
      <c r="C203" s="433" t="s">
        <v>61</v>
      </c>
      <c r="D203" s="292"/>
      <c r="E203" s="148"/>
      <c r="F203" s="151"/>
      <c r="G203" s="151"/>
      <c r="H203" s="151"/>
      <c r="I203" s="151"/>
      <c r="J203" s="151"/>
      <c r="K203" s="151"/>
      <c r="L203" s="149"/>
      <c r="M203" s="149"/>
      <c r="N203" s="149"/>
      <c r="O203" s="149"/>
      <c r="P203" s="149"/>
      <c r="Q203" s="149"/>
      <c r="R203" s="148"/>
      <c r="S203" s="235"/>
      <c r="T203" s="280"/>
    </row>
    <row r="204" spans="2:20" ht="18" customHeight="1" hidden="1">
      <c r="B204" s="281" t="s">
        <v>90</v>
      </c>
      <c r="C204" s="433"/>
      <c r="D204" s="292"/>
      <c r="E204" s="148"/>
      <c r="F204" s="149"/>
      <c r="G204" s="149"/>
      <c r="H204" s="149"/>
      <c r="I204" s="149"/>
      <c r="J204" s="149"/>
      <c r="K204" s="149"/>
      <c r="L204" s="148"/>
      <c r="M204" s="148"/>
      <c r="N204" s="148"/>
      <c r="O204" s="148"/>
      <c r="P204" s="148"/>
      <c r="Q204" s="148"/>
      <c r="R204" s="148"/>
      <c r="S204" s="235"/>
      <c r="T204" s="280"/>
    </row>
    <row r="205" spans="2:20" ht="18" customHeight="1" hidden="1">
      <c r="B205" s="281" t="s">
        <v>91</v>
      </c>
      <c r="C205" s="433"/>
      <c r="D205" s="292"/>
      <c r="E205" s="148"/>
      <c r="F205" s="149"/>
      <c r="G205" s="149"/>
      <c r="H205" s="149"/>
      <c r="I205" s="151"/>
      <c r="J205" s="151"/>
      <c r="K205" s="151"/>
      <c r="L205" s="148"/>
      <c r="M205" s="148"/>
      <c r="N205" s="148"/>
      <c r="O205" s="148"/>
      <c r="P205" s="148"/>
      <c r="Q205" s="148"/>
      <c r="R205" s="148"/>
      <c r="S205" s="235"/>
      <c r="T205" s="148"/>
    </row>
    <row r="206" spans="2:20" ht="18" customHeight="1" hidden="1">
      <c r="B206" s="281" t="s">
        <v>92</v>
      </c>
      <c r="C206" s="433"/>
      <c r="D206" s="292"/>
      <c r="E206" s="148"/>
      <c r="F206" s="149"/>
      <c r="G206" s="149"/>
      <c r="H206" s="149"/>
      <c r="I206" s="151"/>
      <c r="J206" s="151"/>
      <c r="K206" s="151"/>
      <c r="L206" s="149"/>
      <c r="M206" s="149"/>
      <c r="N206" s="149"/>
      <c r="O206" s="149"/>
      <c r="P206" s="149"/>
      <c r="Q206" s="149"/>
      <c r="R206" s="148"/>
      <c r="S206" s="235"/>
      <c r="T206" s="148"/>
    </row>
    <row r="207" spans="2:20" ht="18" customHeight="1" hidden="1">
      <c r="B207" s="283"/>
      <c r="C207" s="433"/>
      <c r="D207" s="292"/>
      <c r="E207" s="148"/>
      <c r="F207" s="149"/>
      <c r="G207" s="149"/>
      <c r="H207" s="149"/>
      <c r="I207" s="151"/>
      <c r="J207" s="151"/>
      <c r="K207" s="151"/>
      <c r="L207" s="149"/>
      <c r="M207" s="149"/>
      <c r="N207" s="149"/>
      <c r="O207" s="149"/>
      <c r="P207" s="149"/>
      <c r="Q207" s="149"/>
      <c r="R207" s="148"/>
      <c r="S207" s="235"/>
      <c r="T207" s="148"/>
    </row>
    <row r="208" spans="2:20" ht="18" customHeight="1" hidden="1">
      <c r="B208" s="281"/>
      <c r="C208" s="433" t="s">
        <v>61</v>
      </c>
      <c r="D208" s="292"/>
      <c r="E208" s="148"/>
      <c r="F208" s="151"/>
      <c r="G208" s="151"/>
      <c r="H208" s="151"/>
      <c r="I208" s="151"/>
      <c r="J208" s="151"/>
      <c r="K208" s="151"/>
      <c r="L208" s="149"/>
      <c r="M208" s="149"/>
      <c r="N208" s="149"/>
      <c r="O208" s="149"/>
      <c r="P208" s="149"/>
      <c r="Q208" s="149"/>
      <c r="R208" s="148"/>
      <c r="S208" s="235"/>
      <c r="T208" s="148"/>
    </row>
    <row r="209" spans="2:20" ht="18" customHeight="1" hidden="1">
      <c r="B209" s="281" t="s">
        <v>93</v>
      </c>
      <c r="C209" s="433"/>
      <c r="D209" s="292"/>
      <c r="E209" s="148"/>
      <c r="F209" s="149"/>
      <c r="G209" s="149"/>
      <c r="H209" s="149"/>
      <c r="I209" s="151"/>
      <c r="J209" s="151"/>
      <c r="K209" s="151"/>
      <c r="L209" s="379"/>
      <c r="M209" s="149"/>
      <c r="N209" s="149"/>
      <c r="O209" s="379"/>
      <c r="P209" s="149"/>
      <c r="Q209" s="149"/>
      <c r="R209" s="148"/>
      <c r="S209" s="235"/>
      <c r="T209" s="280"/>
    </row>
    <row r="210" spans="2:20" ht="18" customHeight="1" hidden="1">
      <c r="B210" s="281" t="s">
        <v>94</v>
      </c>
      <c r="C210" s="433"/>
      <c r="D210" s="292"/>
      <c r="E210" s="148"/>
      <c r="F210" s="149"/>
      <c r="G210" s="149"/>
      <c r="H210" s="149"/>
      <c r="I210" s="151"/>
      <c r="J210" s="151"/>
      <c r="K210" s="151"/>
      <c r="L210" s="379"/>
      <c r="M210" s="149"/>
      <c r="N210" s="149"/>
      <c r="O210" s="379"/>
      <c r="P210" s="149"/>
      <c r="Q210" s="149"/>
      <c r="R210" s="148"/>
      <c r="S210" s="235"/>
      <c r="T210" s="280"/>
    </row>
    <row r="211" spans="2:20" ht="18" customHeight="1" hidden="1">
      <c r="B211" s="281" t="s">
        <v>95</v>
      </c>
      <c r="C211" s="433"/>
      <c r="D211" s="292"/>
      <c r="E211" s="148"/>
      <c r="F211" s="149"/>
      <c r="G211" s="149"/>
      <c r="H211" s="149"/>
      <c r="I211" s="151"/>
      <c r="J211" s="151"/>
      <c r="K211" s="151"/>
      <c r="L211" s="149"/>
      <c r="M211" s="149"/>
      <c r="N211" s="149"/>
      <c r="O211" s="149"/>
      <c r="P211" s="149"/>
      <c r="Q211" s="149"/>
      <c r="R211" s="148"/>
      <c r="S211" s="235"/>
      <c r="T211" s="280"/>
    </row>
    <row r="212" spans="2:20" ht="18" customHeight="1" hidden="1">
      <c r="B212" s="283"/>
      <c r="C212" s="433"/>
      <c r="D212" s="292"/>
      <c r="E212" s="148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8"/>
      <c r="S212" s="235"/>
      <c r="T212" s="280"/>
    </row>
    <row r="213" spans="2:20" ht="18" customHeight="1" hidden="1">
      <c r="B213" s="281"/>
      <c r="C213" s="433" t="s">
        <v>61</v>
      </c>
      <c r="D213" s="292"/>
      <c r="E213" s="148"/>
      <c r="F213" s="151"/>
      <c r="G213" s="151"/>
      <c r="H213" s="151"/>
      <c r="I213" s="151"/>
      <c r="J213" s="151"/>
      <c r="K213" s="151"/>
      <c r="L213" s="149"/>
      <c r="M213" s="149"/>
      <c r="N213" s="149"/>
      <c r="O213" s="149"/>
      <c r="P213" s="149"/>
      <c r="Q213" s="149"/>
      <c r="R213" s="148"/>
      <c r="S213" s="235"/>
      <c r="T213" s="280"/>
    </row>
    <row r="214" spans="2:20" ht="18" customHeight="1" hidden="1">
      <c r="B214" s="281" t="s">
        <v>96</v>
      </c>
      <c r="C214" s="433"/>
      <c r="D214" s="292"/>
      <c r="E214" s="148"/>
      <c r="F214" s="149"/>
      <c r="G214" s="149"/>
      <c r="H214" s="149"/>
      <c r="I214" s="149"/>
      <c r="J214" s="149"/>
      <c r="K214" s="149"/>
      <c r="L214" s="379"/>
      <c r="M214" s="149"/>
      <c r="N214" s="149"/>
      <c r="O214" s="379"/>
      <c r="P214" s="149"/>
      <c r="Q214" s="149"/>
      <c r="R214" s="148"/>
      <c r="S214" s="235"/>
      <c r="T214" s="280"/>
    </row>
    <row r="215" spans="2:20" ht="18" customHeight="1" hidden="1">
      <c r="B215" s="281"/>
      <c r="C215" s="433"/>
      <c r="D215" s="292"/>
      <c r="E215" s="148"/>
      <c r="F215" s="149"/>
      <c r="G215" s="149"/>
      <c r="H215" s="149"/>
      <c r="I215" s="151"/>
      <c r="J215" s="151"/>
      <c r="K215" s="151"/>
      <c r="L215" s="379"/>
      <c r="M215" s="149"/>
      <c r="N215" s="149"/>
      <c r="O215" s="379"/>
      <c r="P215" s="149"/>
      <c r="Q215" s="149"/>
      <c r="R215" s="148"/>
      <c r="S215" s="235"/>
      <c r="T215" s="280"/>
    </row>
    <row r="216" spans="2:20" ht="18" customHeight="1" hidden="1">
      <c r="B216" s="281" t="s">
        <v>97</v>
      </c>
      <c r="C216" s="433"/>
      <c r="D216" s="292"/>
      <c r="E216" s="148"/>
      <c r="F216" s="149"/>
      <c r="G216" s="149"/>
      <c r="H216" s="149"/>
      <c r="I216" s="151"/>
      <c r="J216" s="151"/>
      <c r="K216" s="151"/>
      <c r="L216" s="149"/>
      <c r="M216" s="149"/>
      <c r="N216" s="149"/>
      <c r="O216" s="149"/>
      <c r="P216" s="149"/>
      <c r="Q216" s="149"/>
      <c r="R216" s="148"/>
      <c r="S216" s="235"/>
      <c r="T216" s="280"/>
    </row>
    <row r="217" spans="2:20" ht="18" customHeight="1" hidden="1">
      <c r="B217" s="283"/>
      <c r="C217" s="433"/>
      <c r="D217" s="292"/>
      <c r="E217" s="148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8"/>
      <c r="S217" s="235"/>
      <c r="T217" s="280"/>
    </row>
    <row r="218" spans="2:20" ht="22.5" customHeight="1">
      <c r="B218" s="448" t="s">
        <v>219</v>
      </c>
      <c r="C218" s="437" t="s">
        <v>201</v>
      </c>
      <c r="D218" s="170">
        <f>G218+J218+M218+P218</f>
        <v>1914976.5</v>
      </c>
      <c r="E218" s="170">
        <f>H218+K218+N218+Q218</f>
        <v>1914476.5</v>
      </c>
      <c r="F218" s="170">
        <f>E218/D218*100</f>
        <v>99.9738900190159</v>
      </c>
      <c r="G218" s="151"/>
      <c r="H218" s="151"/>
      <c r="I218" s="151"/>
      <c r="J218" s="151">
        <v>430285.2</v>
      </c>
      <c r="K218" s="151">
        <v>430285.2</v>
      </c>
      <c r="L218" s="170">
        <f>K218/J218*100</f>
        <v>100</v>
      </c>
      <c r="M218" s="149">
        <f>964191.3+520000+500</f>
        <v>1484691.3</v>
      </c>
      <c r="N218" s="149">
        <f>964191.3+520000</f>
        <v>1484191.3</v>
      </c>
      <c r="O218" s="170">
        <f>N218/M218*100</f>
        <v>99.96632296558887</v>
      </c>
      <c r="P218" s="151"/>
      <c r="Q218" s="151"/>
      <c r="R218" s="170"/>
      <c r="S218" s="151">
        <f>E218</f>
        <v>1914476.5</v>
      </c>
      <c r="T218" s="280"/>
    </row>
    <row r="219" spans="2:20" ht="12.75" customHeight="1">
      <c r="B219" s="449"/>
      <c r="C219" s="438"/>
      <c r="D219" s="305"/>
      <c r="E219" s="148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8"/>
      <c r="S219" s="221"/>
      <c r="T219" s="280"/>
    </row>
    <row r="220" spans="2:20" ht="28.5" customHeight="1" thickBot="1">
      <c r="B220" s="449"/>
      <c r="C220" s="438"/>
      <c r="D220" s="305"/>
      <c r="E220" s="148"/>
      <c r="F220" s="149"/>
      <c r="G220" s="149"/>
      <c r="H220" s="149"/>
      <c r="I220" s="151"/>
      <c r="J220" s="151"/>
      <c r="K220" s="151"/>
      <c r="L220" s="149"/>
      <c r="M220" s="149"/>
      <c r="N220" s="149"/>
      <c r="O220" s="148"/>
      <c r="P220" s="148"/>
      <c r="Q220" s="148"/>
      <c r="R220" s="148"/>
      <c r="S220" s="250"/>
      <c r="T220" s="280"/>
    </row>
    <row r="221" spans="2:20" ht="15.75" customHeight="1" hidden="1">
      <c r="B221" s="449"/>
      <c r="C221" s="439"/>
      <c r="D221" s="291"/>
      <c r="E221" s="149">
        <v>42500</v>
      </c>
      <c r="F221" s="149"/>
      <c r="G221" s="149"/>
      <c r="H221" s="149"/>
      <c r="I221" s="151"/>
      <c r="J221" s="151"/>
      <c r="K221" s="151"/>
      <c r="L221" s="149"/>
      <c r="M221" s="149"/>
      <c r="N221" s="149"/>
      <c r="O221" s="149"/>
      <c r="P221" s="149"/>
      <c r="Q221" s="149"/>
      <c r="R221" s="149"/>
      <c r="S221" s="236"/>
      <c r="T221" s="280"/>
    </row>
    <row r="222" spans="2:20" ht="15.75" customHeight="1" hidden="1" thickBot="1">
      <c r="B222" s="450"/>
      <c r="C222" s="306"/>
      <c r="D222" s="306"/>
      <c r="E222" s="148"/>
      <c r="F222" s="149"/>
      <c r="G222" s="149"/>
      <c r="H222" s="149"/>
      <c r="I222" s="151"/>
      <c r="J222" s="151"/>
      <c r="K222" s="151"/>
      <c r="L222" s="149"/>
      <c r="M222" s="149"/>
      <c r="N222" s="149"/>
      <c r="O222" s="148"/>
      <c r="P222" s="148"/>
      <c r="Q222" s="148"/>
      <c r="R222" s="148"/>
      <c r="S222" s="235"/>
      <c r="T222" s="280"/>
    </row>
    <row r="223" spans="2:20" ht="21" customHeight="1" hidden="1">
      <c r="B223" s="431" t="s">
        <v>178</v>
      </c>
      <c r="C223" s="433" t="s">
        <v>61</v>
      </c>
      <c r="D223" s="292"/>
      <c r="E223" s="151">
        <f>E225+E226</f>
        <v>0</v>
      </c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235"/>
      <c r="T223" s="280"/>
    </row>
    <row r="224" spans="2:20" ht="21" customHeight="1" hidden="1">
      <c r="B224" s="431"/>
      <c r="C224" s="433"/>
      <c r="D224" s="292"/>
      <c r="E224" s="148"/>
      <c r="F224" s="149"/>
      <c r="G224" s="149"/>
      <c r="H224" s="149"/>
      <c r="I224" s="151"/>
      <c r="J224" s="151"/>
      <c r="K224" s="151"/>
      <c r="L224" s="149"/>
      <c r="M224" s="149"/>
      <c r="N224" s="149"/>
      <c r="O224" s="149"/>
      <c r="P224" s="149"/>
      <c r="Q224" s="149"/>
      <c r="R224" s="148"/>
      <c r="S224" s="235"/>
      <c r="T224" s="280"/>
    </row>
    <row r="225" spans="2:20" ht="19.5" customHeight="1" hidden="1">
      <c r="B225" s="431"/>
      <c r="C225" s="433"/>
      <c r="D225" s="292"/>
      <c r="E225" s="148"/>
      <c r="F225" s="149"/>
      <c r="G225" s="149"/>
      <c r="H225" s="149"/>
      <c r="I225" s="151"/>
      <c r="J225" s="151"/>
      <c r="K225" s="151"/>
      <c r="L225" s="149"/>
      <c r="M225" s="149"/>
      <c r="N225" s="149"/>
      <c r="O225" s="148"/>
      <c r="P225" s="148"/>
      <c r="Q225" s="148"/>
      <c r="R225" s="148"/>
      <c r="S225" s="235"/>
      <c r="T225" s="280"/>
    </row>
    <row r="226" spans="2:20" ht="0.75" customHeight="1" hidden="1" thickBot="1">
      <c r="B226" s="431"/>
      <c r="C226" s="433"/>
      <c r="D226" s="292"/>
      <c r="E226" s="148"/>
      <c r="F226" s="149"/>
      <c r="G226" s="149"/>
      <c r="H226" s="149"/>
      <c r="I226" s="151"/>
      <c r="J226" s="151"/>
      <c r="K226" s="151"/>
      <c r="L226" s="149"/>
      <c r="M226" s="149"/>
      <c r="N226" s="149"/>
      <c r="O226" s="148"/>
      <c r="P226" s="148"/>
      <c r="Q226" s="148"/>
      <c r="R226" s="148"/>
      <c r="S226" s="235"/>
      <c r="T226" s="280"/>
    </row>
    <row r="227" spans="2:20" ht="19.5" customHeight="1">
      <c r="B227" s="495" t="s">
        <v>220</v>
      </c>
      <c r="C227" s="436" t="s">
        <v>201</v>
      </c>
      <c r="D227" s="170">
        <f>G227+J227+M227+P227</f>
        <v>186470</v>
      </c>
      <c r="E227" s="170">
        <f>H227+K227+N227+Q227</f>
        <v>186470</v>
      </c>
      <c r="F227" s="170">
        <f>E227/D227*100</f>
        <v>100</v>
      </c>
      <c r="G227" s="151"/>
      <c r="H227" s="151"/>
      <c r="I227" s="151"/>
      <c r="J227" s="149"/>
      <c r="K227" s="149"/>
      <c r="L227" s="170"/>
      <c r="M227" s="149">
        <v>186470</v>
      </c>
      <c r="N227" s="149">
        <v>186470</v>
      </c>
      <c r="O227" s="170">
        <f>N227/M227*100</f>
        <v>100</v>
      </c>
      <c r="P227" s="151"/>
      <c r="Q227" s="151"/>
      <c r="R227" s="151"/>
      <c r="S227" s="151">
        <f>E227</f>
        <v>186470</v>
      </c>
      <c r="T227" s="280"/>
    </row>
    <row r="228" spans="2:20" ht="35.25" customHeight="1" thickBot="1">
      <c r="B228" s="427"/>
      <c r="C228" s="433"/>
      <c r="D228" s="149"/>
      <c r="E228" s="148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8"/>
      <c r="S228" s="221"/>
      <c r="T228" s="280"/>
    </row>
    <row r="229" spans="2:20" ht="24.75" customHeight="1" hidden="1">
      <c r="B229" s="427"/>
      <c r="C229" s="433"/>
      <c r="D229" s="149"/>
      <c r="E229" s="148"/>
      <c r="F229" s="149"/>
      <c r="G229" s="149"/>
      <c r="H229" s="149"/>
      <c r="I229" s="151"/>
      <c r="J229" s="151"/>
      <c r="K229" s="151"/>
      <c r="L229" s="149"/>
      <c r="M229" s="149"/>
      <c r="N229" s="149"/>
      <c r="O229" s="148"/>
      <c r="P229" s="148"/>
      <c r="Q229" s="148"/>
      <c r="R229" s="148"/>
      <c r="S229" s="221"/>
      <c r="T229" s="280"/>
    </row>
    <row r="230" spans="2:20" ht="24.75" customHeight="1" hidden="1">
      <c r="B230" s="427"/>
      <c r="C230" s="433"/>
      <c r="D230" s="149"/>
      <c r="E230" s="148"/>
      <c r="F230" s="149"/>
      <c r="G230" s="149"/>
      <c r="H230" s="149"/>
      <c r="I230" s="151"/>
      <c r="J230" s="151"/>
      <c r="K230" s="151"/>
      <c r="L230" s="149"/>
      <c r="M230" s="149"/>
      <c r="N230" s="149"/>
      <c r="O230" s="148"/>
      <c r="P230" s="148"/>
      <c r="Q230" s="148"/>
      <c r="R230" s="148"/>
      <c r="S230" s="221"/>
      <c r="T230" s="280"/>
    </row>
    <row r="231" spans="2:20" ht="24.75" customHeight="1" hidden="1">
      <c r="B231" s="427"/>
      <c r="C231" s="433"/>
      <c r="D231" s="149"/>
      <c r="E231" s="148"/>
      <c r="F231" s="151"/>
      <c r="G231" s="151"/>
      <c r="H231" s="151"/>
      <c r="I231" s="151"/>
      <c r="J231" s="151"/>
      <c r="K231" s="151"/>
      <c r="L231" s="148"/>
      <c r="M231" s="148"/>
      <c r="N231" s="148"/>
      <c r="O231" s="148"/>
      <c r="P231" s="148"/>
      <c r="Q231" s="148"/>
      <c r="R231" s="148"/>
      <c r="S231" s="250"/>
      <c r="T231" s="280"/>
    </row>
    <row r="232" spans="2:20" ht="24.75" customHeight="1" hidden="1">
      <c r="B232" s="427"/>
      <c r="C232" s="433" t="s">
        <v>61</v>
      </c>
      <c r="D232" s="292"/>
      <c r="E232" s="151">
        <f>E234</f>
        <v>0</v>
      </c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235"/>
      <c r="T232" s="280"/>
    </row>
    <row r="233" spans="2:20" ht="24.75" customHeight="1" hidden="1">
      <c r="B233" s="281" t="s">
        <v>98</v>
      </c>
      <c r="C233" s="433"/>
      <c r="D233" s="292"/>
      <c r="E233" s="148"/>
      <c r="F233" s="151"/>
      <c r="G233" s="151"/>
      <c r="H233" s="151"/>
      <c r="I233" s="151"/>
      <c r="J233" s="151"/>
      <c r="K233" s="151"/>
      <c r="L233" s="149"/>
      <c r="M233" s="149"/>
      <c r="N233" s="149"/>
      <c r="O233" s="149"/>
      <c r="P233" s="149"/>
      <c r="Q233" s="149"/>
      <c r="R233" s="148"/>
      <c r="S233" s="236"/>
      <c r="T233" s="280"/>
    </row>
    <row r="234" spans="2:20" ht="24.75" customHeight="1" hidden="1">
      <c r="B234" s="281" t="s">
        <v>99</v>
      </c>
      <c r="C234" s="433"/>
      <c r="D234" s="292"/>
      <c r="E234" s="148"/>
      <c r="F234" s="151"/>
      <c r="G234" s="151"/>
      <c r="H234" s="151"/>
      <c r="I234" s="151"/>
      <c r="J234" s="151"/>
      <c r="K234" s="151"/>
      <c r="L234" s="149"/>
      <c r="M234" s="149"/>
      <c r="N234" s="149"/>
      <c r="O234" s="148"/>
      <c r="P234" s="148"/>
      <c r="Q234" s="148"/>
      <c r="R234" s="148"/>
      <c r="S234" s="466"/>
      <c r="T234" s="280"/>
    </row>
    <row r="235" spans="2:20" ht="24.75" customHeight="1" hidden="1">
      <c r="B235" s="281" t="s">
        <v>100</v>
      </c>
      <c r="C235" s="433"/>
      <c r="D235" s="292"/>
      <c r="E235" s="148"/>
      <c r="F235" s="149"/>
      <c r="G235" s="149"/>
      <c r="H235" s="149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466"/>
      <c r="T235" s="280"/>
    </row>
    <row r="236" spans="2:20" ht="24.75" customHeight="1" hidden="1">
      <c r="B236" s="281" t="s">
        <v>101</v>
      </c>
      <c r="C236" s="433"/>
      <c r="D236" s="292"/>
      <c r="E236" s="148"/>
      <c r="F236" s="282"/>
      <c r="G236" s="282"/>
      <c r="H236" s="282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235"/>
      <c r="T236" s="280"/>
    </row>
    <row r="237" spans="2:20" ht="24.75" customHeight="1" hidden="1">
      <c r="B237" s="281"/>
      <c r="C237" s="433"/>
      <c r="D237" s="292"/>
      <c r="E237" s="148"/>
      <c r="F237" s="282"/>
      <c r="G237" s="282"/>
      <c r="H237" s="282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235"/>
      <c r="T237" s="280"/>
    </row>
    <row r="238" spans="2:20" ht="24.75" customHeight="1" hidden="1">
      <c r="B238" s="281" t="s">
        <v>102</v>
      </c>
      <c r="C238" s="433"/>
      <c r="D238" s="292"/>
      <c r="E238" s="148"/>
      <c r="F238" s="282"/>
      <c r="G238" s="282"/>
      <c r="H238" s="282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235"/>
      <c r="T238" s="280"/>
    </row>
    <row r="239" spans="2:20" ht="24.75" customHeight="1" hidden="1">
      <c r="B239" s="281" t="s">
        <v>103</v>
      </c>
      <c r="C239" s="433"/>
      <c r="D239" s="292"/>
      <c r="E239" s="148"/>
      <c r="F239" s="282"/>
      <c r="G239" s="282"/>
      <c r="H239" s="282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235"/>
      <c r="T239" s="280"/>
    </row>
    <row r="240" spans="2:20" ht="24.75" customHeight="1" hidden="1">
      <c r="B240" s="281" t="s">
        <v>104</v>
      </c>
      <c r="C240" s="433"/>
      <c r="D240" s="292"/>
      <c r="E240" s="148"/>
      <c r="F240" s="282"/>
      <c r="G240" s="282"/>
      <c r="H240" s="282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235"/>
      <c r="T240" s="280"/>
    </row>
    <row r="241" spans="2:20" ht="24.75" customHeight="1" hidden="1" thickBot="1">
      <c r="B241" s="281" t="s">
        <v>105</v>
      </c>
      <c r="C241" s="433"/>
      <c r="D241" s="292"/>
      <c r="E241" s="148"/>
      <c r="F241" s="282"/>
      <c r="G241" s="282"/>
      <c r="H241" s="282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235"/>
      <c r="T241" s="280"/>
    </row>
    <row r="242" spans="2:20" ht="24.75" customHeight="1" hidden="1">
      <c r="B242" s="341" t="s">
        <v>159</v>
      </c>
      <c r="C242" s="437" t="s">
        <v>201</v>
      </c>
      <c r="D242" s="170">
        <f>G242+J242+M242+P242</f>
        <v>0</v>
      </c>
      <c r="E242" s="170">
        <f>H242+K242+N242+Q242</f>
        <v>0</v>
      </c>
      <c r="F242" s="170" t="e">
        <f>E242/D242*100</f>
        <v>#DIV/0!</v>
      </c>
      <c r="G242" s="151"/>
      <c r="H242" s="151"/>
      <c r="I242" s="151"/>
      <c r="J242" s="151"/>
      <c r="K242" s="148"/>
      <c r="L242" s="170" t="e">
        <f>K242/J242*100</f>
        <v>#DIV/0!</v>
      </c>
      <c r="M242" s="206"/>
      <c r="N242" s="206"/>
      <c r="O242" s="206"/>
      <c r="P242" s="206"/>
      <c r="Q242" s="206"/>
      <c r="R242" s="206"/>
      <c r="S242" s="151">
        <f>E242</f>
        <v>0</v>
      </c>
      <c r="T242" s="373" t="s">
        <v>202</v>
      </c>
    </row>
    <row r="243" spans="2:20" ht="24.75" customHeight="1" hidden="1">
      <c r="B243" s="294"/>
      <c r="C243" s="438"/>
      <c r="D243" s="149"/>
      <c r="E243" s="148"/>
      <c r="F243" s="149"/>
      <c r="G243" s="149"/>
      <c r="H243" s="149"/>
      <c r="I243" s="149"/>
      <c r="J243" s="149"/>
      <c r="K243" s="149"/>
      <c r="L243" s="148"/>
      <c r="M243" s="148"/>
      <c r="N243" s="148"/>
      <c r="O243" s="148"/>
      <c r="P243" s="148"/>
      <c r="Q243" s="148"/>
      <c r="R243" s="148"/>
      <c r="S243" s="235"/>
      <c r="T243" s="374"/>
    </row>
    <row r="244" spans="2:20" ht="24.75" customHeight="1" hidden="1">
      <c r="B244" s="294"/>
      <c r="C244" s="438"/>
      <c r="D244" s="282"/>
      <c r="E244" s="148"/>
      <c r="F244" s="149"/>
      <c r="G244" s="149"/>
      <c r="H244" s="149"/>
      <c r="I244" s="151"/>
      <c r="J244" s="151"/>
      <c r="K244" s="151"/>
      <c r="L244" s="148"/>
      <c r="M244" s="148"/>
      <c r="N244" s="148"/>
      <c r="O244" s="148"/>
      <c r="P244" s="148"/>
      <c r="Q244" s="148"/>
      <c r="R244" s="148"/>
      <c r="S244" s="235"/>
      <c r="T244" s="374"/>
    </row>
    <row r="245" spans="2:20" ht="61.5" customHeight="1" thickBot="1">
      <c r="B245" s="344" t="s">
        <v>221</v>
      </c>
      <c r="C245" s="439"/>
      <c r="D245" s="170">
        <f>G245+J245+M245+P245</f>
        <v>350306.14</v>
      </c>
      <c r="E245" s="170">
        <f>H245+K245+N245+Q245</f>
        <v>350306.14</v>
      </c>
      <c r="F245" s="167"/>
      <c r="G245" s="167"/>
      <c r="H245" s="167"/>
      <c r="I245" s="167"/>
      <c r="J245" s="149">
        <v>140883.15</v>
      </c>
      <c r="K245" s="149">
        <v>140883.15</v>
      </c>
      <c r="L245" s="170">
        <f>K245/J245*100</f>
        <v>100</v>
      </c>
      <c r="M245" s="149">
        <v>209422.99</v>
      </c>
      <c r="N245" s="149">
        <v>209422.99</v>
      </c>
      <c r="O245" s="170">
        <f>N245/M245*100</f>
        <v>100</v>
      </c>
      <c r="P245" s="155"/>
      <c r="Q245" s="155"/>
      <c r="R245" s="155"/>
      <c r="S245" s="151">
        <f>E245</f>
        <v>350306.14</v>
      </c>
      <c r="T245" s="280"/>
    </row>
    <row r="246" spans="1:20" ht="33" customHeight="1">
      <c r="A246" s="198">
        <f>D246-E246</f>
        <v>500</v>
      </c>
      <c r="B246" s="340"/>
      <c r="C246" s="477"/>
      <c r="D246" s="170">
        <f>D177+D193+D218+D227+D242+D245</f>
        <v>18589357.770000003</v>
      </c>
      <c r="E246" s="170">
        <f>E177+E193+E218+E227+E242+E245</f>
        <v>18588857.770000003</v>
      </c>
      <c r="F246" s="170">
        <f>E246/D246*100</f>
        <v>99.99731028900413</v>
      </c>
      <c r="G246" s="170"/>
      <c r="H246" s="170"/>
      <c r="I246" s="170"/>
      <c r="J246" s="170">
        <f>J177+J193+J218+J227+J242+J245</f>
        <v>6845540.240000001</v>
      </c>
      <c r="K246" s="170">
        <f>K177+K193+K218+K227+K242+K245</f>
        <v>6845540.240000001</v>
      </c>
      <c r="L246" s="170">
        <f>K246/J246*100</f>
        <v>100</v>
      </c>
      <c r="M246" s="170">
        <f>M177+M193+M218+M227+M242+M245</f>
        <v>11743817.530000001</v>
      </c>
      <c r="N246" s="170">
        <f>N177+N193+N218+N227+N242+N245</f>
        <v>11743317.530000001</v>
      </c>
      <c r="O246" s="170">
        <f>N246/M246*100</f>
        <v>99.99574244066103</v>
      </c>
      <c r="P246" s="170">
        <f>P177+P193+P218+P227+P242</f>
        <v>0</v>
      </c>
      <c r="Q246" s="170">
        <f>Q177+Q193+Q218+Q227+Q242</f>
        <v>0</v>
      </c>
      <c r="R246" s="170" t="e">
        <f>Q246/P246*100</f>
        <v>#DIV/0!</v>
      </c>
      <c r="S246" s="170">
        <f>S177+S193+S218+S227+S242+S245</f>
        <v>18588857.770000003</v>
      </c>
      <c r="T246" s="280"/>
    </row>
    <row r="247" spans="2:20" ht="1.5" customHeight="1" hidden="1">
      <c r="B247" s="340"/>
      <c r="C247" s="379"/>
      <c r="D247" s="149"/>
      <c r="E247" s="148"/>
      <c r="F247" s="149"/>
      <c r="G247" s="149"/>
      <c r="H247" s="149"/>
      <c r="I247" s="151"/>
      <c r="J247" s="151"/>
      <c r="K247" s="151"/>
      <c r="L247" s="148"/>
      <c r="M247" s="148"/>
      <c r="N247" s="148"/>
      <c r="O247" s="148"/>
      <c r="P247" s="148"/>
      <c r="Q247" s="148"/>
      <c r="R247" s="148"/>
      <c r="S247" s="235"/>
      <c r="T247" s="280"/>
    </row>
    <row r="248" spans="2:20" ht="15" customHeight="1" hidden="1">
      <c r="B248" s="340"/>
      <c r="C248" s="379"/>
      <c r="D248" s="149"/>
      <c r="E248" s="149"/>
      <c r="F248" s="151"/>
      <c r="G248" s="151"/>
      <c r="H248" s="151"/>
      <c r="I248" s="151"/>
      <c r="J248" s="151"/>
      <c r="K248" s="151"/>
      <c r="L248" s="149"/>
      <c r="M248" s="149"/>
      <c r="N248" s="149"/>
      <c r="O248" s="149"/>
      <c r="P248" s="149"/>
      <c r="Q248" s="149"/>
      <c r="R248" s="149"/>
      <c r="S248" s="235"/>
      <c r="T248" s="280"/>
    </row>
    <row r="249" spans="2:20" ht="15" customHeight="1" hidden="1">
      <c r="B249" s="343"/>
      <c r="C249" s="379"/>
      <c r="D249" s="149"/>
      <c r="E249" s="149"/>
      <c r="F249" s="151"/>
      <c r="G249" s="151"/>
      <c r="H249" s="151"/>
      <c r="I249" s="151"/>
      <c r="J249" s="151"/>
      <c r="K249" s="151"/>
      <c r="L249" s="149"/>
      <c r="M249" s="149"/>
      <c r="N249" s="149"/>
      <c r="O249" s="149"/>
      <c r="P249" s="149"/>
      <c r="Q249" s="149"/>
      <c r="R249" s="149"/>
      <c r="S249" s="235"/>
      <c r="T249" s="280"/>
    </row>
    <row r="250" spans="2:20" ht="15" customHeight="1" hidden="1" thickBot="1">
      <c r="B250" s="342"/>
      <c r="C250" s="478"/>
      <c r="D250" s="165"/>
      <c r="E250" s="165"/>
      <c r="F250" s="172"/>
      <c r="G250" s="172"/>
      <c r="H250" s="172"/>
      <c r="I250" s="172"/>
      <c r="J250" s="172"/>
      <c r="K250" s="172"/>
      <c r="L250" s="165"/>
      <c r="M250" s="165"/>
      <c r="N250" s="165"/>
      <c r="O250" s="165"/>
      <c r="P250" s="165"/>
      <c r="Q250" s="165"/>
      <c r="R250" s="165"/>
      <c r="S250" s="239"/>
      <c r="T250" s="280"/>
    </row>
    <row r="251" spans="2:20" ht="0.75" customHeight="1" thickBot="1">
      <c r="B251" s="186"/>
      <c r="C251" s="188"/>
      <c r="D251" s="188"/>
      <c r="E251" s="188"/>
      <c r="F251" s="195"/>
      <c r="G251" s="195"/>
      <c r="H251" s="195"/>
      <c r="I251" s="195"/>
      <c r="J251" s="195"/>
      <c r="K251" s="195"/>
      <c r="L251" s="188"/>
      <c r="M251" s="188"/>
      <c r="N251" s="188"/>
      <c r="O251" s="188"/>
      <c r="P251" s="188"/>
      <c r="Q251" s="188"/>
      <c r="R251" s="196"/>
      <c r="S251" s="196"/>
      <c r="T251" s="280"/>
    </row>
    <row r="252" spans="2:20" ht="30.75" customHeight="1" hidden="1" thickBot="1">
      <c r="B252" s="467" t="s">
        <v>106</v>
      </c>
      <c r="C252" s="468"/>
      <c r="D252" s="468"/>
      <c r="E252" s="468"/>
      <c r="F252" s="468"/>
      <c r="G252" s="468"/>
      <c r="H252" s="468"/>
      <c r="I252" s="468"/>
      <c r="J252" s="468"/>
      <c r="K252" s="468"/>
      <c r="L252" s="468"/>
      <c r="M252" s="468"/>
      <c r="N252" s="468"/>
      <c r="O252" s="468"/>
      <c r="P252" s="468"/>
      <c r="Q252" s="468"/>
      <c r="R252" s="468"/>
      <c r="S252" s="468"/>
      <c r="T252" s="280"/>
    </row>
    <row r="253" spans="2:20" ht="13.5" hidden="1" thickBot="1">
      <c r="B253" s="187"/>
      <c r="C253" s="168"/>
      <c r="D253" s="168"/>
      <c r="E253" s="168"/>
      <c r="F253" s="178" t="s">
        <v>62</v>
      </c>
      <c r="G253" s="178"/>
      <c r="H253" s="178"/>
      <c r="I253" s="178">
        <f>L253+O253+R253</f>
        <v>0</v>
      </c>
      <c r="J253" s="178"/>
      <c r="K253" s="178"/>
      <c r="L253" s="176">
        <f>L255+L256</f>
        <v>0</v>
      </c>
      <c r="M253" s="176"/>
      <c r="N253" s="176"/>
      <c r="O253" s="176">
        <f>O255+O256</f>
        <v>0</v>
      </c>
      <c r="P253" s="176"/>
      <c r="Q253" s="176"/>
      <c r="R253" s="176">
        <f>R255+R256</f>
        <v>0</v>
      </c>
      <c r="S253" s="308"/>
      <c r="T253" s="280"/>
    </row>
    <row r="254" spans="2:20" ht="51" customHeight="1" hidden="1" thickBot="1">
      <c r="B254" s="309" t="s">
        <v>107</v>
      </c>
      <c r="C254" s="180"/>
      <c r="D254" s="180"/>
      <c r="E254" s="180"/>
      <c r="F254" s="168" t="s">
        <v>63</v>
      </c>
      <c r="G254" s="168"/>
      <c r="H254" s="168"/>
      <c r="I254" s="168"/>
      <c r="J254" s="168"/>
      <c r="K254" s="168"/>
      <c r="L254" s="174"/>
      <c r="M254" s="174"/>
      <c r="N254" s="174"/>
      <c r="O254" s="174"/>
      <c r="P254" s="174"/>
      <c r="Q254" s="174"/>
      <c r="R254" s="174"/>
      <c r="S254" s="310"/>
      <c r="T254" s="280"/>
    </row>
    <row r="255" spans="2:20" ht="13.5" customHeight="1" hidden="1" thickBot="1">
      <c r="B255" s="311" t="s">
        <v>151</v>
      </c>
      <c r="C255" s="180"/>
      <c r="D255" s="180"/>
      <c r="E255" s="180"/>
      <c r="F255" s="169" t="s">
        <v>64</v>
      </c>
      <c r="G255" s="169"/>
      <c r="H255" s="169"/>
      <c r="I255" s="169"/>
      <c r="J255" s="169"/>
      <c r="K255" s="169"/>
      <c r="L255" s="175"/>
      <c r="M255" s="175"/>
      <c r="N255" s="175"/>
      <c r="O255" s="175"/>
      <c r="P255" s="175"/>
      <c r="Q255" s="175"/>
      <c r="R255" s="175"/>
      <c r="S255" s="196"/>
      <c r="T255" s="280"/>
    </row>
    <row r="256" spans="2:20" ht="26.25" hidden="1" thickBot="1">
      <c r="B256" s="311"/>
      <c r="C256" s="181"/>
      <c r="D256" s="181"/>
      <c r="E256" s="181"/>
      <c r="F256" s="176" t="s">
        <v>65</v>
      </c>
      <c r="G256" s="176"/>
      <c r="H256" s="176"/>
      <c r="I256" s="178">
        <f>L256+O256+R256</f>
        <v>0</v>
      </c>
      <c r="J256" s="178"/>
      <c r="K256" s="178"/>
      <c r="L256" s="176"/>
      <c r="M256" s="176"/>
      <c r="N256" s="176"/>
      <c r="O256" s="176"/>
      <c r="P256" s="176"/>
      <c r="Q256" s="176"/>
      <c r="R256" s="177">
        <v>0</v>
      </c>
      <c r="S256" s="308"/>
      <c r="T256" s="280"/>
    </row>
    <row r="257" spans="2:20" ht="39" hidden="1" thickBot="1">
      <c r="B257" s="312"/>
      <c r="C257" s="173"/>
      <c r="D257" s="173"/>
      <c r="E257" s="173"/>
      <c r="F257" s="176" t="s">
        <v>66</v>
      </c>
      <c r="G257" s="176"/>
      <c r="H257" s="176"/>
      <c r="I257" s="178">
        <f>L257+O257+R257</f>
        <v>0</v>
      </c>
      <c r="J257" s="178"/>
      <c r="K257" s="178"/>
      <c r="L257" s="176"/>
      <c r="M257" s="176"/>
      <c r="N257" s="176"/>
      <c r="O257" s="176"/>
      <c r="P257" s="176"/>
      <c r="Q257" s="176"/>
      <c r="R257" s="177"/>
      <c r="S257" s="308"/>
      <c r="T257" s="280"/>
    </row>
    <row r="258" spans="2:20" ht="13.5" customHeight="1" hidden="1" thickBot="1">
      <c r="B258" s="309"/>
      <c r="C258" s="174"/>
      <c r="D258" s="174"/>
      <c r="E258" s="174"/>
      <c r="F258" s="178" t="s">
        <v>62</v>
      </c>
      <c r="G258" s="178"/>
      <c r="H258" s="178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226" t="s">
        <v>109</v>
      </c>
      <c r="T258" s="280"/>
    </row>
    <row r="259" spans="2:20" ht="25.5" customHeight="1" hidden="1" thickBot="1">
      <c r="B259" s="309" t="s">
        <v>108</v>
      </c>
      <c r="C259" s="313"/>
      <c r="D259" s="313"/>
      <c r="E259" s="313"/>
      <c r="F259" s="168" t="s">
        <v>63</v>
      </c>
      <c r="G259" s="180"/>
      <c r="H259" s="180"/>
      <c r="I259" s="180"/>
      <c r="J259" s="180"/>
      <c r="K259" s="180"/>
      <c r="L259" s="174"/>
      <c r="M259" s="174"/>
      <c r="N259" s="174"/>
      <c r="O259" s="174"/>
      <c r="P259" s="174"/>
      <c r="Q259" s="174"/>
      <c r="R259" s="174"/>
      <c r="S259" s="229" t="s">
        <v>110</v>
      </c>
      <c r="T259" s="280"/>
    </row>
    <row r="260" spans="2:20" ht="13.5" customHeight="1" hidden="1" thickBot="1">
      <c r="B260" s="311"/>
      <c r="C260" s="181"/>
      <c r="D260" s="181"/>
      <c r="E260" s="181"/>
      <c r="F260" s="169" t="s">
        <v>64</v>
      </c>
      <c r="G260" s="169"/>
      <c r="H260" s="169"/>
      <c r="I260" s="178">
        <f>L260+O260+R260</f>
        <v>0</v>
      </c>
      <c r="J260" s="228"/>
      <c r="K260" s="228"/>
      <c r="L260" s="175"/>
      <c r="M260" s="175"/>
      <c r="N260" s="175"/>
      <c r="O260" s="175"/>
      <c r="P260" s="175"/>
      <c r="Q260" s="175"/>
      <c r="R260" s="175"/>
      <c r="S260" s="229" t="s">
        <v>111</v>
      </c>
      <c r="T260" s="280"/>
    </row>
    <row r="261" spans="2:20" ht="13.5" customHeight="1" hidden="1" thickBot="1">
      <c r="B261" s="311"/>
      <c r="C261" s="181"/>
      <c r="D261" s="311"/>
      <c r="E261" s="311"/>
      <c r="F261" s="184" t="s">
        <v>65</v>
      </c>
      <c r="G261" s="184"/>
      <c r="H261" s="184"/>
      <c r="I261" s="178">
        <f>L261+O261+R261</f>
        <v>0</v>
      </c>
      <c r="J261" s="189"/>
      <c r="K261" s="189"/>
      <c r="L261" s="182"/>
      <c r="M261" s="182"/>
      <c r="N261" s="182"/>
      <c r="O261" s="176"/>
      <c r="P261" s="176"/>
      <c r="Q261" s="176"/>
      <c r="R261" s="176"/>
      <c r="S261" s="229" t="s">
        <v>79</v>
      </c>
      <c r="T261" s="280"/>
    </row>
    <row r="262" spans="2:20" ht="12" customHeight="1" hidden="1" thickBot="1">
      <c r="B262" s="312"/>
      <c r="C262" s="173"/>
      <c r="D262" s="312"/>
      <c r="E262" s="312"/>
      <c r="F262" s="184" t="s">
        <v>66</v>
      </c>
      <c r="G262" s="184"/>
      <c r="H262" s="184"/>
      <c r="I262" s="178">
        <f>L262+O262+R262</f>
        <v>0</v>
      </c>
      <c r="J262" s="189"/>
      <c r="K262" s="189"/>
      <c r="L262" s="182"/>
      <c r="M262" s="182"/>
      <c r="N262" s="182"/>
      <c r="O262" s="176"/>
      <c r="P262" s="176"/>
      <c r="Q262" s="176"/>
      <c r="R262" s="176"/>
      <c r="S262" s="314"/>
      <c r="T262" s="280"/>
    </row>
    <row r="263" spans="2:20" ht="13.5" customHeight="1" hidden="1" thickBot="1">
      <c r="B263" s="309"/>
      <c r="C263" s="174"/>
      <c r="D263" s="174"/>
      <c r="E263" s="174"/>
      <c r="F263" s="178" t="s">
        <v>62</v>
      </c>
      <c r="G263" s="228"/>
      <c r="H263" s="228"/>
      <c r="I263" s="169"/>
      <c r="J263" s="169"/>
      <c r="K263" s="169"/>
      <c r="L263" s="176"/>
      <c r="M263" s="176"/>
      <c r="N263" s="176"/>
      <c r="O263" s="176"/>
      <c r="P263" s="176"/>
      <c r="Q263" s="176"/>
      <c r="R263" s="176"/>
      <c r="S263" s="226" t="s">
        <v>109</v>
      </c>
      <c r="T263" s="280"/>
    </row>
    <row r="264" spans="2:20" ht="25.5" customHeight="1" hidden="1" thickBot="1">
      <c r="B264" s="309" t="s">
        <v>112</v>
      </c>
      <c r="C264" s="313"/>
      <c r="D264" s="313"/>
      <c r="E264" s="313"/>
      <c r="F264" s="168" t="s">
        <v>63</v>
      </c>
      <c r="G264" s="180"/>
      <c r="H264" s="180"/>
      <c r="I264" s="180"/>
      <c r="J264" s="180"/>
      <c r="K264" s="180"/>
      <c r="L264" s="474"/>
      <c r="M264" s="168"/>
      <c r="N264" s="168"/>
      <c r="O264" s="474"/>
      <c r="P264" s="168"/>
      <c r="Q264" s="168"/>
      <c r="R264" s="474"/>
      <c r="S264" s="229" t="s">
        <v>113</v>
      </c>
      <c r="T264" s="280"/>
    </row>
    <row r="265" spans="2:20" ht="13.5" customHeight="1" hidden="1" thickBot="1">
      <c r="B265" s="311"/>
      <c r="C265" s="181"/>
      <c r="D265" s="181"/>
      <c r="E265" s="181"/>
      <c r="F265" s="169" t="s">
        <v>64</v>
      </c>
      <c r="G265" s="180"/>
      <c r="H265" s="180"/>
      <c r="I265" s="181"/>
      <c r="J265" s="181"/>
      <c r="K265" s="181"/>
      <c r="L265" s="475"/>
      <c r="M265" s="169"/>
      <c r="N265" s="169"/>
      <c r="O265" s="475"/>
      <c r="P265" s="169"/>
      <c r="Q265" s="169"/>
      <c r="R265" s="475"/>
      <c r="S265" s="229"/>
      <c r="T265" s="280"/>
    </row>
    <row r="266" spans="2:20" ht="13.5" customHeight="1" hidden="1" thickBot="1">
      <c r="B266" s="311"/>
      <c r="C266" s="181"/>
      <c r="D266" s="311"/>
      <c r="E266" s="311"/>
      <c r="F266" s="184" t="s">
        <v>65</v>
      </c>
      <c r="G266" s="184"/>
      <c r="H266" s="184"/>
      <c r="I266" s="183"/>
      <c r="J266" s="183"/>
      <c r="K266" s="183"/>
      <c r="L266" s="176"/>
      <c r="M266" s="176"/>
      <c r="N266" s="176"/>
      <c r="O266" s="176"/>
      <c r="P266" s="176"/>
      <c r="Q266" s="176"/>
      <c r="R266" s="176"/>
      <c r="S266" s="230"/>
      <c r="T266" s="280"/>
    </row>
    <row r="267" spans="2:20" ht="13.5" customHeight="1" hidden="1" thickBot="1">
      <c r="B267" s="312"/>
      <c r="C267" s="173"/>
      <c r="D267" s="312"/>
      <c r="E267" s="312"/>
      <c r="F267" s="184" t="s">
        <v>66</v>
      </c>
      <c r="G267" s="186"/>
      <c r="H267" s="186"/>
      <c r="I267" s="173"/>
      <c r="J267" s="173"/>
      <c r="K267" s="173"/>
      <c r="L267" s="176"/>
      <c r="M267" s="176"/>
      <c r="N267" s="176"/>
      <c r="O267" s="176"/>
      <c r="P267" s="176"/>
      <c r="Q267" s="176"/>
      <c r="R267" s="176"/>
      <c r="S267" s="314"/>
      <c r="T267" s="280"/>
    </row>
    <row r="268" spans="2:20" ht="13.5" customHeight="1" hidden="1" thickBot="1">
      <c r="B268" s="479" t="s">
        <v>114</v>
      </c>
      <c r="C268" s="174"/>
      <c r="D268" s="174"/>
      <c r="E268" s="174"/>
      <c r="F268" s="178" t="s">
        <v>62</v>
      </c>
      <c r="G268" s="178"/>
      <c r="H268" s="178"/>
      <c r="I268" s="178">
        <f>L268+O268+R268</f>
        <v>0</v>
      </c>
      <c r="J268" s="178"/>
      <c r="K268" s="178"/>
      <c r="L268" s="178">
        <f>L269+L271</f>
        <v>0</v>
      </c>
      <c r="M268" s="178"/>
      <c r="N268" s="178"/>
      <c r="O268" s="178">
        <f>O269+O271</f>
        <v>0</v>
      </c>
      <c r="P268" s="178"/>
      <c r="Q268" s="178"/>
      <c r="R268" s="178">
        <f>R269+R271</f>
        <v>0</v>
      </c>
      <c r="S268" s="233"/>
      <c r="T268" s="280"/>
    </row>
    <row r="269" spans="2:20" ht="12.75" customHeight="1" hidden="1" thickBot="1">
      <c r="B269" s="481"/>
      <c r="C269" s="313"/>
      <c r="D269" s="313"/>
      <c r="E269" s="313"/>
      <c r="F269" s="168" t="s">
        <v>63</v>
      </c>
      <c r="G269" s="180"/>
      <c r="H269" s="180"/>
      <c r="I269" s="180"/>
      <c r="J269" s="180"/>
      <c r="K269" s="180"/>
      <c r="L269" s="174"/>
      <c r="M269" s="174"/>
      <c r="N269" s="174"/>
      <c r="O269" s="174"/>
      <c r="P269" s="174"/>
      <c r="Q269" s="174"/>
      <c r="R269" s="174"/>
      <c r="S269" s="462"/>
      <c r="T269" s="280"/>
    </row>
    <row r="270" spans="2:20" ht="13.5" customHeight="1" hidden="1" thickBot="1">
      <c r="B270" s="481"/>
      <c r="C270" s="313"/>
      <c r="D270" s="313"/>
      <c r="E270" s="313"/>
      <c r="F270" s="169" t="s">
        <v>64</v>
      </c>
      <c r="G270" s="180"/>
      <c r="H270" s="180"/>
      <c r="I270" s="180"/>
      <c r="J270" s="180"/>
      <c r="K270" s="180"/>
      <c r="L270" s="175"/>
      <c r="M270" s="175"/>
      <c r="N270" s="175"/>
      <c r="O270" s="175"/>
      <c r="P270" s="175"/>
      <c r="Q270" s="175"/>
      <c r="R270" s="175"/>
      <c r="S270" s="463"/>
      <c r="T270" s="280"/>
    </row>
    <row r="271" spans="2:20" ht="13.5" customHeight="1" hidden="1" thickBot="1">
      <c r="B271" s="480"/>
      <c r="C271" s="175"/>
      <c r="D271" s="315"/>
      <c r="E271" s="315"/>
      <c r="F271" s="184" t="s">
        <v>65</v>
      </c>
      <c r="G271" s="184"/>
      <c r="H271" s="184"/>
      <c r="I271" s="178">
        <f>L271+O271+R271</f>
        <v>0</v>
      </c>
      <c r="J271" s="178"/>
      <c r="K271" s="178"/>
      <c r="L271" s="176">
        <f>L266+L261+L256</f>
        <v>0</v>
      </c>
      <c r="M271" s="176"/>
      <c r="N271" s="176"/>
      <c r="O271" s="176">
        <f>O266+O261+O256</f>
        <v>0</v>
      </c>
      <c r="P271" s="176"/>
      <c r="Q271" s="176"/>
      <c r="R271" s="176">
        <f>R266+R261+R256</f>
        <v>0</v>
      </c>
      <c r="S271" s="233"/>
      <c r="T271" s="280"/>
    </row>
    <row r="272" spans="2:23" ht="25.5" customHeight="1" thickBot="1">
      <c r="B272" s="464" t="s">
        <v>160</v>
      </c>
      <c r="C272" s="465"/>
      <c r="D272" s="465"/>
      <c r="E272" s="465"/>
      <c r="F272" s="465"/>
      <c r="G272" s="465"/>
      <c r="H272" s="465"/>
      <c r="I272" s="465"/>
      <c r="J272" s="465"/>
      <c r="K272" s="465"/>
      <c r="L272" s="465"/>
      <c r="M272" s="465"/>
      <c r="N272" s="465"/>
      <c r="O272" s="465"/>
      <c r="P272" s="465"/>
      <c r="Q272" s="465"/>
      <c r="R272" s="465"/>
      <c r="S272" s="465"/>
      <c r="T272" s="280"/>
      <c r="W272" s="448"/>
    </row>
    <row r="273" spans="2:23" ht="27.75" customHeight="1">
      <c r="B273" s="430" t="s">
        <v>222</v>
      </c>
      <c r="C273" s="160"/>
      <c r="D273" s="170">
        <f>G273+J273+M273+P273</f>
        <v>30000</v>
      </c>
      <c r="E273" s="170">
        <f>H273+K273+N273+Q273</f>
        <v>30000</v>
      </c>
      <c r="F273" s="170">
        <f>E273/D273*100</f>
        <v>100</v>
      </c>
      <c r="G273" s="170"/>
      <c r="H273" s="170"/>
      <c r="I273" s="170"/>
      <c r="J273" s="170"/>
      <c r="K273" s="170"/>
      <c r="L273" s="170"/>
      <c r="M273" s="170">
        <v>30000</v>
      </c>
      <c r="N273" s="170">
        <v>30000</v>
      </c>
      <c r="O273" s="170">
        <f>N273/M273*100</f>
        <v>100</v>
      </c>
      <c r="P273" s="170"/>
      <c r="Q273" s="170"/>
      <c r="R273" s="170"/>
      <c r="S273" s="151">
        <f>E273</f>
        <v>30000</v>
      </c>
      <c r="T273" s="280"/>
      <c r="W273" s="449"/>
    </row>
    <row r="274" spans="2:23" ht="53.25" customHeight="1" thickBot="1">
      <c r="B274" s="431"/>
      <c r="C274" s="148" t="s">
        <v>61</v>
      </c>
      <c r="D274" s="148"/>
      <c r="E274" s="148"/>
      <c r="F274" s="149"/>
      <c r="G274" s="149"/>
      <c r="H274" s="149"/>
      <c r="I274" s="151"/>
      <c r="J274" s="151"/>
      <c r="K274" s="151"/>
      <c r="L274" s="148"/>
      <c r="M274" s="148"/>
      <c r="N274" s="148"/>
      <c r="O274" s="148"/>
      <c r="P274" s="148"/>
      <c r="Q274" s="148"/>
      <c r="R274" s="148"/>
      <c r="S274" s="235"/>
      <c r="T274" s="280"/>
      <c r="W274" s="449"/>
    </row>
    <row r="275" spans="2:23" ht="16.5" customHeight="1" hidden="1">
      <c r="B275" s="431" t="s">
        <v>115</v>
      </c>
      <c r="C275" s="282"/>
      <c r="D275" s="282"/>
      <c r="E275" s="148"/>
      <c r="F275" s="149"/>
      <c r="G275" s="149"/>
      <c r="H275" s="149"/>
      <c r="I275" s="151"/>
      <c r="J275" s="151"/>
      <c r="K275" s="151"/>
      <c r="L275" s="148"/>
      <c r="M275" s="148"/>
      <c r="N275" s="148"/>
      <c r="O275" s="148"/>
      <c r="P275" s="148"/>
      <c r="Q275" s="148"/>
      <c r="R275" s="148"/>
      <c r="S275" s="235"/>
      <c r="T275" s="280"/>
      <c r="W275" s="449"/>
    </row>
    <row r="276" spans="2:23" ht="12.75" hidden="1">
      <c r="B276" s="431"/>
      <c r="C276" s="282"/>
      <c r="D276" s="282"/>
      <c r="E276" s="149"/>
      <c r="F276" s="149"/>
      <c r="G276" s="149"/>
      <c r="H276" s="149"/>
      <c r="I276" s="151"/>
      <c r="J276" s="151"/>
      <c r="K276" s="151"/>
      <c r="L276" s="149"/>
      <c r="M276" s="149"/>
      <c r="N276" s="149"/>
      <c r="O276" s="149"/>
      <c r="P276" s="149"/>
      <c r="Q276" s="149"/>
      <c r="R276" s="149"/>
      <c r="S276" s="235"/>
      <c r="T276" s="280"/>
      <c r="W276" s="450"/>
    </row>
    <row r="277" spans="2:20" ht="13.5" customHeight="1" hidden="1">
      <c r="B277" s="431"/>
      <c r="C277" s="282"/>
      <c r="D277" s="282"/>
      <c r="E277" s="148"/>
      <c r="F277" s="149"/>
      <c r="G277" s="149"/>
      <c r="H277" s="149"/>
      <c r="I277" s="151"/>
      <c r="J277" s="151"/>
      <c r="K277" s="151"/>
      <c r="L277" s="149"/>
      <c r="M277" s="149"/>
      <c r="N277" s="149"/>
      <c r="O277" s="149"/>
      <c r="P277" s="149"/>
      <c r="Q277" s="149"/>
      <c r="R277" s="148"/>
      <c r="S277" s="235"/>
      <c r="T277" s="280"/>
    </row>
    <row r="278" spans="2:20" ht="18" customHeight="1">
      <c r="B278" s="426" t="s">
        <v>223</v>
      </c>
      <c r="C278" s="379" t="s">
        <v>61</v>
      </c>
      <c r="D278" s="170">
        <f>G278+J278+M278+P278</f>
        <v>310443.44</v>
      </c>
      <c r="E278" s="170">
        <f>H278+K278+N278+Q278</f>
        <v>310443.44</v>
      </c>
      <c r="F278" s="170">
        <f>E278/D278*100</f>
        <v>100</v>
      </c>
      <c r="G278" s="151"/>
      <c r="H278" s="151"/>
      <c r="I278" s="151"/>
      <c r="J278" s="151"/>
      <c r="K278" s="151"/>
      <c r="L278" s="151"/>
      <c r="M278" s="151">
        <v>310443.44</v>
      </c>
      <c r="N278" s="151">
        <v>310443.44</v>
      </c>
      <c r="O278" s="170">
        <f>N278/M278*100</f>
        <v>100</v>
      </c>
      <c r="P278" s="151"/>
      <c r="Q278" s="151"/>
      <c r="R278" s="206"/>
      <c r="S278" s="151">
        <f>E278</f>
        <v>310443.44</v>
      </c>
      <c r="T278" s="280"/>
    </row>
    <row r="279" spans="2:21" ht="54" customHeight="1" thickBot="1">
      <c r="B279" s="426"/>
      <c r="C279" s="379"/>
      <c r="D279" s="149"/>
      <c r="E279" s="148"/>
      <c r="F279" s="149"/>
      <c r="G279" s="149"/>
      <c r="H279" s="149"/>
      <c r="I279" s="151"/>
      <c r="J279" s="151"/>
      <c r="K279" s="151"/>
      <c r="L279" s="149"/>
      <c r="M279" s="149"/>
      <c r="N279" s="149"/>
      <c r="O279" s="149"/>
      <c r="P279" s="149"/>
      <c r="Q279" s="149"/>
      <c r="R279" s="148"/>
      <c r="S279" s="235"/>
      <c r="T279" s="280"/>
      <c r="U279" s="198"/>
    </row>
    <row r="280" spans="2:20" ht="12" customHeight="1" hidden="1">
      <c r="B280" s="426"/>
      <c r="C280" s="379"/>
      <c r="D280" s="149"/>
      <c r="E280" s="148"/>
      <c r="F280" s="149"/>
      <c r="G280" s="149"/>
      <c r="H280" s="149"/>
      <c r="I280" s="151"/>
      <c r="J280" s="151"/>
      <c r="K280" s="151"/>
      <c r="L280" s="148"/>
      <c r="M280" s="148"/>
      <c r="N280" s="148"/>
      <c r="O280" s="148"/>
      <c r="P280" s="148"/>
      <c r="Q280" s="148"/>
      <c r="R280" s="148"/>
      <c r="S280" s="316"/>
      <c r="T280" s="280"/>
    </row>
    <row r="281" spans="2:20" ht="12.75" customHeight="1" hidden="1">
      <c r="B281" s="426"/>
      <c r="C281" s="379"/>
      <c r="D281" s="149"/>
      <c r="E281" s="148"/>
      <c r="F281" s="149"/>
      <c r="G281" s="149"/>
      <c r="H281" s="149"/>
      <c r="I281" s="151"/>
      <c r="J281" s="151"/>
      <c r="K281" s="151"/>
      <c r="L281" s="148"/>
      <c r="M281" s="148"/>
      <c r="N281" s="148"/>
      <c r="O281" s="148"/>
      <c r="P281" s="148"/>
      <c r="Q281" s="148"/>
      <c r="R281" s="148"/>
      <c r="S281" s="316"/>
      <c r="T281" s="280"/>
    </row>
    <row r="282" spans="2:20" ht="24" customHeight="1">
      <c r="B282" s="448" t="s">
        <v>224</v>
      </c>
      <c r="C282" s="379" t="s">
        <v>61</v>
      </c>
      <c r="D282" s="170">
        <f>G282+J282+M282+P282</f>
        <v>71420</v>
      </c>
      <c r="E282" s="170">
        <f>H282+K282+N282+Q282</f>
        <v>71420</v>
      </c>
      <c r="F282" s="170">
        <f>E282/D282*100</f>
        <v>100</v>
      </c>
      <c r="G282" s="151"/>
      <c r="H282" s="151"/>
      <c r="I282" s="151"/>
      <c r="J282" s="151"/>
      <c r="K282" s="151"/>
      <c r="L282" s="151"/>
      <c r="M282" s="151">
        <v>71420</v>
      </c>
      <c r="N282" s="148">
        <v>71420</v>
      </c>
      <c r="O282" s="170">
        <f>N282/M282*100</f>
        <v>100</v>
      </c>
      <c r="P282" s="151"/>
      <c r="Q282" s="151"/>
      <c r="R282" s="151"/>
      <c r="S282" s="151">
        <f>E282</f>
        <v>71420</v>
      </c>
      <c r="T282" s="373"/>
    </row>
    <row r="283" spans="2:20" ht="21.75" customHeight="1" thickBot="1">
      <c r="B283" s="449"/>
      <c r="C283" s="379"/>
      <c r="D283" s="149"/>
      <c r="E283" s="148"/>
      <c r="F283" s="149"/>
      <c r="G283" s="149"/>
      <c r="H283" s="149"/>
      <c r="I283" s="151"/>
      <c r="J283" s="151"/>
      <c r="K283" s="151"/>
      <c r="L283" s="149"/>
      <c r="M283" s="149"/>
      <c r="N283" s="149"/>
      <c r="O283" s="149"/>
      <c r="P283" s="149"/>
      <c r="Q283" s="149"/>
      <c r="R283" s="148"/>
      <c r="S283" s="235"/>
      <c r="T283" s="374"/>
    </row>
    <row r="284" spans="2:20" ht="12.75" customHeight="1" hidden="1">
      <c r="B284" s="449"/>
      <c r="C284" s="379"/>
      <c r="D284" s="149"/>
      <c r="E284" s="148"/>
      <c r="F284" s="149"/>
      <c r="G284" s="149"/>
      <c r="H284" s="149"/>
      <c r="I284" s="151"/>
      <c r="J284" s="151"/>
      <c r="K284" s="151"/>
      <c r="L284" s="148"/>
      <c r="M284" s="148"/>
      <c r="N284" s="148"/>
      <c r="O284" s="148"/>
      <c r="P284" s="148"/>
      <c r="Q284" s="148"/>
      <c r="R284" s="148"/>
      <c r="S284" s="316"/>
      <c r="T284" s="374"/>
    </row>
    <row r="285" spans="2:20" ht="12.75" customHeight="1" hidden="1">
      <c r="B285" s="450"/>
      <c r="C285" s="379"/>
      <c r="D285" s="149"/>
      <c r="E285" s="148"/>
      <c r="F285" s="149"/>
      <c r="G285" s="149"/>
      <c r="H285" s="149"/>
      <c r="I285" s="151"/>
      <c r="J285" s="151"/>
      <c r="K285" s="151"/>
      <c r="L285" s="148"/>
      <c r="M285" s="148"/>
      <c r="N285" s="148"/>
      <c r="O285" s="148"/>
      <c r="P285" s="148"/>
      <c r="Q285" s="148"/>
      <c r="R285" s="148"/>
      <c r="S285" s="316"/>
      <c r="T285" s="280"/>
    </row>
    <row r="286" spans="2:20" ht="20.25" customHeight="1" hidden="1">
      <c r="B286" s="281" t="s">
        <v>189</v>
      </c>
      <c r="C286" s="379" t="s">
        <v>61</v>
      </c>
      <c r="D286" s="149"/>
      <c r="E286" s="151">
        <f>E288+E289</f>
        <v>0</v>
      </c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235"/>
      <c r="T286" s="280"/>
    </row>
    <row r="287" spans="2:20" ht="21.75" customHeight="1" hidden="1">
      <c r="B287" s="281" t="s">
        <v>183</v>
      </c>
      <c r="C287" s="379"/>
      <c r="D287" s="149"/>
      <c r="E287" s="148"/>
      <c r="F287" s="149"/>
      <c r="G287" s="149"/>
      <c r="H287" s="149"/>
      <c r="I287" s="151"/>
      <c r="J287" s="151"/>
      <c r="K287" s="151"/>
      <c r="L287" s="149"/>
      <c r="M287" s="149"/>
      <c r="N287" s="149"/>
      <c r="O287" s="149"/>
      <c r="P287" s="149"/>
      <c r="Q287" s="149"/>
      <c r="R287" s="148"/>
      <c r="S287" s="235"/>
      <c r="T287" s="280"/>
    </row>
    <row r="288" spans="2:20" ht="12.75" customHeight="1" hidden="1">
      <c r="B288" s="283"/>
      <c r="C288" s="379"/>
      <c r="D288" s="149"/>
      <c r="E288" s="148"/>
      <c r="F288" s="149"/>
      <c r="G288" s="149"/>
      <c r="H288" s="149"/>
      <c r="I288" s="151"/>
      <c r="J288" s="151"/>
      <c r="K288" s="151"/>
      <c r="L288" s="148"/>
      <c r="M288" s="148"/>
      <c r="N288" s="148"/>
      <c r="O288" s="148"/>
      <c r="P288" s="148"/>
      <c r="Q288" s="148"/>
      <c r="R288" s="148"/>
      <c r="S288" s="316"/>
      <c r="T288" s="280"/>
    </row>
    <row r="289" spans="2:20" ht="14.25" customHeight="1" hidden="1">
      <c r="B289" s="283"/>
      <c r="C289" s="148"/>
      <c r="D289" s="148"/>
      <c r="E289" s="148"/>
      <c r="F289" s="149"/>
      <c r="G289" s="149"/>
      <c r="H289" s="149"/>
      <c r="I289" s="151"/>
      <c r="J289" s="151"/>
      <c r="K289" s="151"/>
      <c r="L289" s="148"/>
      <c r="M289" s="148">
        <f>M286-M287</f>
        <v>0</v>
      </c>
      <c r="N289" s="148"/>
      <c r="O289" s="148"/>
      <c r="P289" s="148"/>
      <c r="Q289" s="148"/>
      <c r="R289" s="148"/>
      <c r="S289" s="316"/>
      <c r="T289" s="280"/>
    </row>
    <row r="290" spans="2:20" ht="15.75" customHeight="1" hidden="1" thickBot="1">
      <c r="B290" s="431" t="s">
        <v>161</v>
      </c>
      <c r="C290" s="148" t="s">
        <v>116</v>
      </c>
      <c r="D290" s="148"/>
      <c r="E290" s="206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206"/>
      <c r="S290" s="235"/>
      <c r="T290" s="280"/>
    </row>
    <row r="291" spans="2:20" ht="12.75" customHeight="1" hidden="1" thickBot="1">
      <c r="B291" s="431"/>
      <c r="C291" s="148" t="s">
        <v>117</v>
      </c>
      <c r="D291" s="148"/>
      <c r="E291" s="148"/>
      <c r="F291" s="149"/>
      <c r="G291" s="149"/>
      <c r="H291" s="149"/>
      <c r="I291" s="151"/>
      <c r="J291" s="151"/>
      <c r="K291" s="151"/>
      <c r="L291" s="149"/>
      <c r="M291" s="149"/>
      <c r="N291" s="149"/>
      <c r="O291" s="149"/>
      <c r="P291" s="149"/>
      <c r="Q291" s="149"/>
      <c r="R291" s="148"/>
      <c r="S291" s="235"/>
      <c r="T291" s="280"/>
    </row>
    <row r="292" spans="2:20" ht="12.75" customHeight="1" hidden="1" thickBot="1">
      <c r="B292" s="431"/>
      <c r="C292" s="282"/>
      <c r="D292" s="282"/>
      <c r="E292" s="148"/>
      <c r="F292" s="149"/>
      <c r="G292" s="149"/>
      <c r="H292" s="149"/>
      <c r="I292" s="151"/>
      <c r="J292" s="151"/>
      <c r="K292" s="151"/>
      <c r="L292" s="148"/>
      <c r="M292" s="148"/>
      <c r="N292" s="148"/>
      <c r="O292" s="148"/>
      <c r="P292" s="148"/>
      <c r="Q292" s="148"/>
      <c r="R292" s="148"/>
      <c r="S292" s="316"/>
      <c r="T292" s="280"/>
    </row>
    <row r="293" spans="2:20" ht="12.75" hidden="1">
      <c r="B293" s="431"/>
      <c r="C293" s="282"/>
      <c r="D293" s="282"/>
      <c r="E293" s="148"/>
      <c r="F293" s="149"/>
      <c r="G293" s="149"/>
      <c r="H293" s="149"/>
      <c r="I293" s="151"/>
      <c r="J293" s="151"/>
      <c r="K293" s="151"/>
      <c r="L293" s="148"/>
      <c r="M293" s="148"/>
      <c r="N293" s="148"/>
      <c r="O293" s="148"/>
      <c r="P293" s="148"/>
      <c r="Q293" s="148"/>
      <c r="R293" s="148"/>
      <c r="S293" s="316"/>
      <c r="T293" s="280"/>
    </row>
    <row r="294" spans="2:20" ht="12.75" customHeight="1" hidden="1" thickBot="1">
      <c r="B294" s="431" t="s">
        <v>162</v>
      </c>
      <c r="C294" s="148"/>
      <c r="D294" s="148"/>
      <c r="E294" s="206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206"/>
      <c r="S294" s="235"/>
      <c r="T294" s="280"/>
    </row>
    <row r="295" spans="2:20" ht="24" customHeight="1" hidden="1" thickBot="1">
      <c r="B295" s="431"/>
      <c r="C295" s="148" t="s">
        <v>61</v>
      </c>
      <c r="D295" s="148"/>
      <c r="E295" s="148"/>
      <c r="F295" s="149"/>
      <c r="G295" s="149"/>
      <c r="H295" s="149"/>
      <c r="I295" s="151"/>
      <c r="J295" s="151"/>
      <c r="K295" s="151"/>
      <c r="L295" s="149"/>
      <c r="M295" s="149"/>
      <c r="N295" s="149"/>
      <c r="O295" s="149"/>
      <c r="P295" s="149"/>
      <c r="Q295" s="149"/>
      <c r="R295" s="148"/>
      <c r="S295" s="235"/>
      <c r="T295" s="280"/>
    </row>
    <row r="296" spans="2:20" ht="0.75" customHeight="1" hidden="1" thickBot="1">
      <c r="B296" s="431"/>
      <c r="C296" s="282"/>
      <c r="D296" s="282"/>
      <c r="E296" s="148"/>
      <c r="F296" s="149"/>
      <c r="G296" s="149"/>
      <c r="H296" s="149"/>
      <c r="I296" s="151"/>
      <c r="J296" s="151"/>
      <c r="K296" s="151"/>
      <c r="L296" s="149"/>
      <c r="M296" s="149"/>
      <c r="N296" s="149"/>
      <c r="O296" s="149"/>
      <c r="P296" s="149"/>
      <c r="Q296" s="149"/>
      <c r="R296" s="148"/>
      <c r="S296" s="235"/>
      <c r="T296" s="280"/>
    </row>
    <row r="297" spans="2:20" ht="15.75" customHeight="1" hidden="1" thickBot="1">
      <c r="B297" s="431"/>
      <c r="C297" s="282"/>
      <c r="D297" s="282"/>
      <c r="E297" s="148"/>
      <c r="F297" s="149"/>
      <c r="G297" s="149"/>
      <c r="H297" s="149"/>
      <c r="I297" s="151"/>
      <c r="J297" s="151"/>
      <c r="K297" s="151"/>
      <c r="L297" s="148"/>
      <c r="M297" s="148"/>
      <c r="N297" s="148"/>
      <c r="O297" s="148"/>
      <c r="P297" s="148"/>
      <c r="Q297" s="148"/>
      <c r="R297" s="148"/>
      <c r="S297" s="316"/>
      <c r="T297" s="280"/>
    </row>
    <row r="298" spans="2:20" ht="12.75" hidden="1">
      <c r="B298" s="283"/>
      <c r="C298" s="282"/>
      <c r="D298" s="282"/>
      <c r="E298" s="148"/>
      <c r="F298" s="282"/>
      <c r="G298" s="282"/>
      <c r="H298" s="282"/>
      <c r="I298" s="206"/>
      <c r="J298" s="206"/>
      <c r="K298" s="206"/>
      <c r="L298" s="148"/>
      <c r="M298" s="148"/>
      <c r="N298" s="148"/>
      <c r="O298" s="148"/>
      <c r="P298" s="148"/>
      <c r="Q298" s="148"/>
      <c r="R298" s="148"/>
      <c r="S298" s="316"/>
      <c r="T298" s="280"/>
    </row>
    <row r="299" spans="2:20" ht="38.25" hidden="1">
      <c r="B299" s="281" t="s">
        <v>167</v>
      </c>
      <c r="C299" s="148"/>
      <c r="D299" s="148"/>
      <c r="E299" s="206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206"/>
      <c r="S299" s="235"/>
      <c r="T299" s="280"/>
    </row>
    <row r="300" spans="2:20" ht="12.75" hidden="1">
      <c r="B300" s="281" t="s">
        <v>82</v>
      </c>
      <c r="C300" s="148"/>
      <c r="D300" s="148"/>
      <c r="E300" s="206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206"/>
      <c r="S300" s="235"/>
      <c r="T300" s="280"/>
    </row>
    <row r="301" spans="2:20" ht="12.75" hidden="1">
      <c r="B301" s="281" t="s">
        <v>83</v>
      </c>
      <c r="C301" s="148"/>
      <c r="D301" s="148"/>
      <c r="E301" s="206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206"/>
      <c r="S301" s="235"/>
      <c r="T301" s="280"/>
    </row>
    <row r="302" spans="2:20" ht="12.75" hidden="1">
      <c r="B302" s="281" t="s">
        <v>84</v>
      </c>
      <c r="C302" s="148"/>
      <c r="D302" s="148"/>
      <c r="E302" s="206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206"/>
      <c r="S302" s="235"/>
      <c r="T302" s="280"/>
    </row>
    <row r="303" spans="2:20" ht="16.5" customHeight="1" hidden="1">
      <c r="B303" s="281" t="s">
        <v>85</v>
      </c>
      <c r="C303" s="148" t="s">
        <v>61</v>
      </c>
      <c r="D303" s="148"/>
      <c r="E303" s="148"/>
      <c r="F303" s="149"/>
      <c r="G303" s="149"/>
      <c r="H303" s="149"/>
      <c r="I303" s="151"/>
      <c r="J303" s="151"/>
      <c r="K303" s="151"/>
      <c r="L303" s="149"/>
      <c r="M303" s="149"/>
      <c r="N303" s="149"/>
      <c r="O303" s="149"/>
      <c r="P303" s="149"/>
      <c r="Q303" s="149"/>
      <c r="R303" s="148"/>
      <c r="S303" s="235"/>
      <c r="T303" s="280"/>
    </row>
    <row r="304" spans="2:20" ht="12.75" customHeight="1" hidden="1">
      <c r="B304" s="281" t="s">
        <v>86</v>
      </c>
      <c r="C304" s="148" t="s">
        <v>118</v>
      </c>
      <c r="D304" s="148"/>
      <c r="E304" s="148"/>
      <c r="F304" s="149"/>
      <c r="G304" s="149"/>
      <c r="H304" s="149"/>
      <c r="I304" s="151"/>
      <c r="J304" s="151"/>
      <c r="K304" s="151"/>
      <c r="L304" s="148"/>
      <c r="M304" s="148"/>
      <c r="N304" s="148"/>
      <c r="O304" s="148"/>
      <c r="P304" s="148"/>
      <c r="Q304" s="148"/>
      <c r="R304" s="148"/>
      <c r="S304" s="235"/>
      <c r="T304" s="280"/>
    </row>
    <row r="305" spans="2:20" ht="13.5" customHeight="1" hidden="1">
      <c r="B305" s="281" t="s">
        <v>87</v>
      </c>
      <c r="C305" s="148" t="s">
        <v>72</v>
      </c>
      <c r="D305" s="148"/>
      <c r="E305" s="148"/>
      <c r="F305" s="149"/>
      <c r="G305" s="149"/>
      <c r="H305" s="149"/>
      <c r="I305" s="151"/>
      <c r="J305" s="151"/>
      <c r="K305" s="151"/>
      <c r="L305" s="148"/>
      <c r="M305" s="148"/>
      <c r="N305" s="148"/>
      <c r="O305" s="148"/>
      <c r="P305" s="148"/>
      <c r="Q305" s="148"/>
      <c r="R305" s="148"/>
      <c r="S305" s="235"/>
      <c r="T305" s="280"/>
    </row>
    <row r="306" spans="2:20" ht="25.5" hidden="1">
      <c r="B306" s="281" t="s">
        <v>88</v>
      </c>
      <c r="C306" s="282"/>
      <c r="D306" s="282"/>
      <c r="E306" s="148"/>
      <c r="F306" s="149"/>
      <c r="G306" s="149"/>
      <c r="H306" s="149"/>
      <c r="I306" s="206"/>
      <c r="J306" s="206"/>
      <c r="K306" s="206"/>
      <c r="L306" s="149"/>
      <c r="M306" s="149"/>
      <c r="N306" s="149"/>
      <c r="O306" s="149"/>
      <c r="P306" s="149"/>
      <c r="Q306" s="149"/>
      <c r="R306" s="148"/>
      <c r="S306" s="235"/>
      <c r="T306" s="280"/>
    </row>
    <row r="307" spans="2:20" ht="13.5" customHeight="1" hidden="1">
      <c r="B307" s="281" t="s">
        <v>168</v>
      </c>
      <c r="C307" s="282"/>
      <c r="D307" s="282"/>
      <c r="E307" s="148"/>
      <c r="F307" s="282"/>
      <c r="G307" s="282"/>
      <c r="H307" s="282"/>
      <c r="I307" s="206"/>
      <c r="J307" s="206"/>
      <c r="K307" s="206"/>
      <c r="L307" s="149"/>
      <c r="M307" s="149"/>
      <c r="N307" s="149"/>
      <c r="O307" s="149"/>
      <c r="P307" s="149"/>
      <c r="Q307" s="149"/>
      <c r="R307" s="148"/>
      <c r="S307" s="235"/>
      <c r="T307" s="280"/>
    </row>
    <row r="308" spans="2:20" ht="24.75" customHeight="1">
      <c r="B308" s="426" t="s">
        <v>225</v>
      </c>
      <c r="C308" s="148"/>
      <c r="D308" s="170">
        <f>G308+J308+M308+P308</f>
        <v>352007.12</v>
      </c>
      <c r="E308" s="170">
        <f>H308+K308+N308+Q308</f>
        <v>352007.12</v>
      </c>
      <c r="F308" s="170">
        <f>E308/D308*100</f>
        <v>100</v>
      </c>
      <c r="G308" s="151"/>
      <c r="H308" s="151"/>
      <c r="I308" s="151"/>
      <c r="J308" s="151"/>
      <c r="K308" s="151"/>
      <c r="L308" s="206"/>
      <c r="M308" s="206">
        <v>352007.12</v>
      </c>
      <c r="N308" s="206">
        <v>352007.12</v>
      </c>
      <c r="O308" s="170">
        <f>N308/M308*100</f>
        <v>100</v>
      </c>
      <c r="P308" s="206"/>
      <c r="Q308" s="206"/>
      <c r="R308" s="206"/>
      <c r="S308" s="151">
        <f>E308</f>
        <v>352007.12</v>
      </c>
      <c r="T308" s="280"/>
    </row>
    <row r="309" spans="2:23" ht="25.5" customHeight="1">
      <c r="B309" s="426"/>
      <c r="C309" s="148" t="s">
        <v>61</v>
      </c>
      <c r="D309" s="148"/>
      <c r="E309" s="148"/>
      <c r="F309" s="149"/>
      <c r="G309" s="149"/>
      <c r="H309" s="149"/>
      <c r="I309" s="151"/>
      <c r="J309" s="151"/>
      <c r="K309" s="151"/>
      <c r="L309" s="148"/>
      <c r="M309" s="148"/>
      <c r="N309" s="148"/>
      <c r="O309" s="148"/>
      <c r="P309" s="148"/>
      <c r="Q309" s="148"/>
      <c r="R309" s="148"/>
      <c r="S309" s="235"/>
      <c r="T309" s="280"/>
      <c r="W309" s="496"/>
    </row>
    <row r="310" spans="2:23" ht="0.75" customHeight="1" thickBot="1">
      <c r="B310" s="426"/>
      <c r="C310" s="148"/>
      <c r="D310" s="148"/>
      <c r="E310" s="148"/>
      <c r="F310" s="149"/>
      <c r="G310" s="149"/>
      <c r="H310" s="149"/>
      <c r="I310" s="151"/>
      <c r="J310" s="151"/>
      <c r="K310" s="151"/>
      <c r="L310" s="148"/>
      <c r="M310" s="148"/>
      <c r="N310" s="148"/>
      <c r="O310" s="148"/>
      <c r="P310" s="148"/>
      <c r="Q310" s="148"/>
      <c r="R310" s="148"/>
      <c r="S310" s="235"/>
      <c r="T310" s="280"/>
      <c r="W310" s="496"/>
    </row>
    <row r="311" spans="2:23" ht="12.75" customHeight="1" hidden="1" thickBot="1">
      <c r="B311" s="426"/>
      <c r="C311" s="148" t="s">
        <v>118</v>
      </c>
      <c r="D311" s="148"/>
      <c r="E311" s="148"/>
      <c r="F311" s="149"/>
      <c r="G311" s="149"/>
      <c r="H311" s="149"/>
      <c r="I311" s="151"/>
      <c r="J311" s="151"/>
      <c r="K311" s="151"/>
      <c r="L311" s="148"/>
      <c r="M311" s="148"/>
      <c r="N311" s="148"/>
      <c r="O311" s="148"/>
      <c r="P311" s="148"/>
      <c r="Q311" s="148"/>
      <c r="R311" s="148"/>
      <c r="S311" s="235"/>
      <c r="T311" s="280"/>
      <c r="W311" s="496"/>
    </row>
    <row r="312" spans="2:23" ht="13.5" customHeight="1" hidden="1" thickBot="1">
      <c r="B312" s="281" t="s">
        <v>119</v>
      </c>
      <c r="C312" s="148" t="s">
        <v>72</v>
      </c>
      <c r="D312" s="148"/>
      <c r="E312" s="148"/>
      <c r="F312" s="149"/>
      <c r="G312" s="149"/>
      <c r="H312" s="149"/>
      <c r="I312" s="151"/>
      <c r="J312" s="151"/>
      <c r="K312" s="151"/>
      <c r="L312" s="148"/>
      <c r="M312" s="148"/>
      <c r="N312" s="148"/>
      <c r="O312" s="148"/>
      <c r="P312" s="148"/>
      <c r="Q312" s="148"/>
      <c r="R312" s="148"/>
      <c r="S312" s="235"/>
      <c r="T312" s="280"/>
      <c r="W312" s="496"/>
    </row>
    <row r="313" spans="2:23" ht="12.75" customHeight="1" hidden="1" thickBot="1">
      <c r="B313" s="281" t="s">
        <v>120</v>
      </c>
      <c r="C313" s="282"/>
      <c r="D313" s="282"/>
      <c r="E313" s="148"/>
      <c r="F313" s="149"/>
      <c r="G313" s="149"/>
      <c r="H313" s="149"/>
      <c r="I313" s="151"/>
      <c r="J313" s="151"/>
      <c r="K313" s="151"/>
      <c r="L313" s="148"/>
      <c r="M313" s="148"/>
      <c r="N313" s="148"/>
      <c r="O313" s="148"/>
      <c r="P313" s="148"/>
      <c r="Q313" s="148"/>
      <c r="R313" s="148"/>
      <c r="S313" s="235"/>
      <c r="T313" s="280"/>
      <c r="W313" s="469"/>
    </row>
    <row r="314" spans="2:20" ht="13.5" hidden="1" thickBot="1">
      <c r="B314" s="281" t="s">
        <v>121</v>
      </c>
      <c r="C314" s="282"/>
      <c r="D314" s="282"/>
      <c r="E314" s="148"/>
      <c r="F314" s="282"/>
      <c r="G314" s="282"/>
      <c r="H314" s="282"/>
      <c r="I314" s="206"/>
      <c r="J314" s="206"/>
      <c r="K314" s="206"/>
      <c r="L314" s="148"/>
      <c r="M314" s="148"/>
      <c r="N314" s="148"/>
      <c r="O314" s="148"/>
      <c r="P314" s="148"/>
      <c r="Q314" s="148"/>
      <c r="R314" s="148"/>
      <c r="S314" s="235"/>
      <c r="T314" s="280"/>
    </row>
    <row r="315" spans="2:20" ht="0.75" customHeight="1" hidden="1">
      <c r="B315" s="281"/>
      <c r="C315" s="282"/>
      <c r="D315" s="282"/>
      <c r="E315" s="148"/>
      <c r="F315" s="282"/>
      <c r="G315" s="282"/>
      <c r="H315" s="282"/>
      <c r="I315" s="206"/>
      <c r="J315" s="206"/>
      <c r="K315" s="206"/>
      <c r="L315" s="149"/>
      <c r="M315" s="149"/>
      <c r="N315" s="149"/>
      <c r="O315" s="149"/>
      <c r="P315" s="149"/>
      <c r="Q315" s="149"/>
      <c r="R315" s="148"/>
      <c r="S315" s="235"/>
      <c r="T315" s="280"/>
    </row>
    <row r="316" spans="2:20" ht="13.5" customHeight="1" hidden="1" thickBot="1">
      <c r="B316" s="283"/>
      <c r="C316" s="282"/>
      <c r="D316" s="282"/>
      <c r="E316" s="148"/>
      <c r="F316" s="282"/>
      <c r="G316" s="282"/>
      <c r="H316" s="282"/>
      <c r="I316" s="206"/>
      <c r="J316" s="206"/>
      <c r="K316" s="206"/>
      <c r="L316" s="149"/>
      <c r="M316" s="149"/>
      <c r="N316" s="149"/>
      <c r="O316" s="149"/>
      <c r="P316" s="149"/>
      <c r="Q316" s="149"/>
      <c r="R316" s="148"/>
      <c r="S316" s="235"/>
      <c r="T316" s="280"/>
    </row>
    <row r="317" spans="2:20" ht="12.75" hidden="1">
      <c r="B317" s="281"/>
      <c r="C317" s="148"/>
      <c r="D317" s="148"/>
      <c r="E317" s="206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206"/>
      <c r="S317" s="235"/>
      <c r="T317" s="280"/>
    </row>
    <row r="318" spans="2:20" ht="12.75" customHeight="1" hidden="1" thickBot="1">
      <c r="B318" s="281" t="s">
        <v>122</v>
      </c>
      <c r="C318" s="148" t="s">
        <v>61</v>
      </c>
      <c r="D318" s="148"/>
      <c r="E318" s="148"/>
      <c r="F318" s="149"/>
      <c r="G318" s="149"/>
      <c r="H318" s="149"/>
      <c r="I318" s="151"/>
      <c r="J318" s="151"/>
      <c r="K318" s="151"/>
      <c r="L318" s="148"/>
      <c r="M318" s="148"/>
      <c r="N318" s="148"/>
      <c r="O318" s="148"/>
      <c r="P318" s="148"/>
      <c r="Q318" s="148"/>
      <c r="R318" s="148"/>
      <c r="S318" s="235"/>
      <c r="T318" s="280"/>
    </row>
    <row r="319" spans="2:20" ht="12.75" hidden="1">
      <c r="B319" s="281"/>
      <c r="C319" s="148" t="s">
        <v>118</v>
      </c>
      <c r="D319" s="148"/>
      <c r="E319" s="148"/>
      <c r="F319" s="149"/>
      <c r="G319" s="149"/>
      <c r="H319" s="149"/>
      <c r="I319" s="151"/>
      <c r="J319" s="151"/>
      <c r="K319" s="151"/>
      <c r="L319" s="148"/>
      <c r="M319" s="148"/>
      <c r="N319" s="148"/>
      <c r="O319" s="148"/>
      <c r="P319" s="148"/>
      <c r="Q319" s="148"/>
      <c r="R319" s="148"/>
      <c r="S319" s="235"/>
      <c r="T319" s="280"/>
    </row>
    <row r="320" spans="2:20" ht="13.5" customHeight="1" hidden="1" thickBot="1">
      <c r="B320" s="283"/>
      <c r="C320" s="148" t="s">
        <v>72</v>
      </c>
      <c r="D320" s="148"/>
      <c r="E320" s="148"/>
      <c r="F320" s="149"/>
      <c r="G320" s="149"/>
      <c r="H320" s="149"/>
      <c r="I320" s="151"/>
      <c r="J320" s="151"/>
      <c r="K320" s="151"/>
      <c r="L320" s="149"/>
      <c r="M320" s="149"/>
      <c r="N320" s="149"/>
      <c r="O320" s="149"/>
      <c r="P320" s="149"/>
      <c r="Q320" s="149"/>
      <c r="R320" s="148"/>
      <c r="S320" s="235"/>
      <c r="T320" s="280"/>
    </row>
    <row r="321" spans="2:20" ht="13.5" customHeight="1" hidden="1" thickBot="1">
      <c r="B321" s="283"/>
      <c r="C321" s="282"/>
      <c r="D321" s="282"/>
      <c r="E321" s="148"/>
      <c r="F321" s="149"/>
      <c r="G321" s="149"/>
      <c r="H321" s="149"/>
      <c r="I321" s="151"/>
      <c r="J321" s="151"/>
      <c r="K321" s="151"/>
      <c r="L321" s="149"/>
      <c r="M321" s="149"/>
      <c r="N321" s="149"/>
      <c r="O321" s="149"/>
      <c r="P321" s="149"/>
      <c r="Q321" s="149"/>
      <c r="R321" s="148"/>
      <c r="S321" s="235"/>
      <c r="T321" s="280"/>
    </row>
    <row r="322" spans="2:20" ht="0.75" customHeight="1" hidden="1">
      <c r="B322" s="281"/>
      <c r="C322" s="379" t="s">
        <v>61</v>
      </c>
      <c r="D322" s="149"/>
      <c r="E322" s="206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206"/>
      <c r="S322" s="235"/>
      <c r="T322" s="280"/>
    </row>
    <row r="323" spans="2:20" ht="19.5" customHeight="1" hidden="1" thickBot="1">
      <c r="B323" s="281" t="s">
        <v>163</v>
      </c>
      <c r="C323" s="379"/>
      <c r="D323" s="149"/>
      <c r="E323" s="148"/>
      <c r="F323" s="149"/>
      <c r="G323" s="149"/>
      <c r="H323" s="149"/>
      <c r="I323" s="151"/>
      <c r="J323" s="151"/>
      <c r="K323" s="151"/>
      <c r="L323" s="148"/>
      <c r="M323" s="148"/>
      <c r="N323" s="148"/>
      <c r="O323" s="148"/>
      <c r="P323" s="148"/>
      <c r="Q323" s="148"/>
      <c r="R323" s="148"/>
      <c r="S323" s="235"/>
      <c r="T323" s="280"/>
    </row>
    <row r="324" spans="2:20" ht="12.75" hidden="1">
      <c r="B324" s="283"/>
      <c r="C324" s="148" t="s">
        <v>118</v>
      </c>
      <c r="D324" s="148"/>
      <c r="E324" s="148"/>
      <c r="F324" s="149"/>
      <c r="G324" s="149"/>
      <c r="H324" s="149"/>
      <c r="I324" s="151"/>
      <c r="J324" s="151"/>
      <c r="K324" s="151"/>
      <c r="L324" s="148"/>
      <c r="M324" s="148"/>
      <c r="N324" s="148"/>
      <c r="O324" s="148"/>
      <c r="P324" s="148"/>
      <c r="Q324" s="148"/>
      <c r="R324" s="148"/>
      <c r="S324" s="235"/>
      <c r="T324" s="280"/>
    </row>
    <row r="325" spans="2:20" ht="13.5" customHeight="1" hidden="1" thickBot="1">
      <c r="B325" s="283"/>
      <c r="C325" s="148" t="s">
        <v>72</v>
      </c>
      <c r="D325" s="148"/>
      <c r="E325" s="148"/>
      <c r="F325" s="149"/>
      <c r="G325" s="149"/>
      <c r="H325" s="149"/>
      <c r="I325" s="151"/>
      <c r="J325" s="151"/>
      <c r="K325" s="151"/>
      <c r="L325" s="149"/>
      <c r="M325" s="149"/>
      <c r="N325" s="149"/>
      <c r="O325" s="149"/>
      <c r="P325" s="149"/>
      <c r="Q325" s="149"/>
      <c r="R325" s="148"/>
      <c r="S325" s="235"/>
      <c r="T325" s="280"/>
    </row>
    <row r="326" spans="2:20" ht="13.5" customHeight="1" hidden="1" thickBot="1">
      <c r="B326" s="283"/>
      <c r="C326" s="282"/>
      <c r="D326" s="282"/>
      <c r="E326" s="148"/>
      <c r="F326" s="149"/>
      <c r="G326" s="149"/>
      <c r="H326" s="149"/>
      <c r="I326" s="151"/>
      <c r="J326" s="151"/>
      <c r="K326" s="151"/>
      <c r="L326" s="149"/>
      <c r="M326" s="149"/>
      <c r="N326" s="149"/>
      <c r="O326" s="149"/>
      <c r="P326" s="149"/>
      <c r="Q326" s="149"/>
      <c r="R326" s="148"/>
      <c r="S326" s="235"/>
      <c r="T326" s="280"/>
    </row>
    <row r="327" spans="2:20" ht="12.75" hidden="1">
      <c r="B327" s="281"/>
      <c r="C327" s="148"/>
      <c r="D327" s="148"/>
      <c r="E327" s="206" t="s">
        <v>78</v>
      </c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206"/>
      <c r="S327" s="235"/>
      <c r="T327" s="280"/>
    </row>
    <row r="328" spans="2:20" ht="25.5" customHeight="1" hidden="1" thickBot="1">
      <c r="B328" s="281" t="s">
        <v>123</v>
      </c>
      <c r="C328" s="148" t="s">
        <v>61</v>
      </c>
      <c r="D328" s="148"/>
      <c r="E328" s="148"/>
      <c r="F328" s="149"/>
      <c r="G328" s="149"/>
      <c r="H328" s="149"/>
      <c r="I328" s="151"/>
      <c r="J328" s="151"/>
      <c r="K328" s="151"/>
      <c r="L328" s="148"/>
      <c r="M328" s="148"/>
      <c r="N328" s="148"/>
      <c r="O328" s="148"/>
      <c r="P328" s="148"/>
      <c r="Q328" s="148"/>
      <c r="R328" s="148"/>
      <c r="S328" s="235"/>
      <c r="T328" s="280"/>
    </row>
    <row r="329" spans="2:20" ht="12.75" hidden="1">
      <c r="B329" s="283"/>
      <c r="C329" s="148" t="s">
        <v>118</v>
      </c>
      <c r="D329" s="148"/>
      <c r="E329" s="148"/>
      <c r="F329" s="149"/>
      <c r="G329" s="149"/>
      <c r="H329" s="149"/>
      <c r="I329" s="151"/>
      <c r="J329" s="151"/>
      <c r="K329" s="151"/>
      <c r="L329" s="148"/>
      <c r="M329" s="148"/>
      <c r="N329" s="148"/>
      <c r="O329" s="148"/>
      <c r="P329" s="148"/>
      <c r="Q329" s="148"/>
      <c r="R329" s="148"/>
      <c r="S329" s="235"/>
      <c r="T329" s="280"/>
    </row>
    <row r="330" spans="2:20" ht="12.75" hidden="1">
      <c r="B330" s="283"/>
      <c r="C330" s="148"/>
      <c r="D330" s="148"/>
      <c r="E330" s="148" t="s">
        <v>78</v>
      </c>
      <c r="F330" s="149"/>
      <c r="G330" s="149"/>
      <c r="H330" s="149"/>
      <c r="I330" s="151"/>
      <c r="J330" s="151"/>
      <c r="K330" s="151"/>
      <c r="L330" s="149"/>
      <c r="M330" s="149"/>
      <c r="N330" s="149"/>
      <c r="O330" s="149"/>
      <c r="P330" s="149"/>
      <c r="Q330" s="149"/>
      <c r="R330" s="148"/>
      <c r="S330" s="235"/>
      <c r="T330" s="280"/>
    </row>
    <row r="331" spans="2:20" ht="12.75" customHeight="1" hidden="1" thickBot="1">
      <c r="B331" s="283"/>
      <c r="C331" s="282"/>
      <c r="D331" s="282"/>
      <c r="E331" s="148"/>
      <c r="F331" s="149"/>
      <c r="G331" s="149"/>
      <c r="H331" s="149"/>
      <c r="I331" s="151"/>
      <c r="J331" s="151"/>
      <c r="K331" s="151"/>
      <c r="L331" s="149"/>
      <c r="M331" s="149"/>
      <c r="N331" s="149"/>
      <c r="O331" s="149"/>
      <c r="P331" s="149"/>
      <c r="Q331" s="149"/>
      <c r="R331" s="148"/>
      <c r="S331" s="235"/>
      <c r="T331" s="280"/>
    </row>
    <row r="332" spans="2:20" ht="12.75" hidden="1">
      <c r="B332" s="281"/>
      <c r="C332" s="148"/>
      <c r="D332" s="148"/>
      <c r="E332" s="206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206"/>
      <c r="S332" s="235"/>
      <c r="T332" s="280"/>
    </row>
    <row r="333" spans="2:20" ht="29.25" customHeight="1" hidden="1" thickBot="1">
      <c r="B333" s="281" t="s">
        <v>124</v>
      </c>
      <c r="C333" s="148" t="s">
        <v>61</v>
      </c>
      <c r="D333" s="148"/>
      <c r="E333" s="148"/>
      <c r="F333" s="149"/>
      <c r="G333" s="149"/>
      <c r="H333" s="149"/>
      <c r="I333" s="151"/>
      <c r="J333" s="151"/>
      <c r="K333" s="151"/>
      <c r="L333" s="148"/>
      <c r="M333" s="148"/>
      <c r="N333" s="148"/>
      <c r="O333" s="148"/>
      <c r="P333" s="148"/>
      <c r="Q333" s="148"/>
      <c r="R333" s="148"/>
      <c r="S333" s="235"/>
      <c r="T333" s="280"/>
    </row>
    <row r="334" spans="2:20" ht="12.75" hidden="1">
      <c r="B334" s="283"/>
      <c r="C334" s="148" t="s">
        <v>118</v>
      </c>
      <c r="D334" s="148"/>
      <c r="E334" s="148"/>
      <c r="F334" s="149"/>
      <c r="G334" s="149"/>
      <c r="H334" s="149"/>
      <c r="I334" s="151"/>
      <c r="J334" s="151"/>
      <c r="K334" s="151"/>
      <c r="L334" s="148"/>
      <c r="M334" s="148"/>
      <c r="N334" s="148"/>
      <c r="O334" s="148"/>
      <c r="P334" s="148"/>
      <c r="Q334" s="148"/>
      <c r="R334" s="148"/>
      <c r="S334" s="235"/>
      <c r="T334" s="280"/>
    </row>
    <row r="335" spans="2:20" ht="13.5" customHeight="1" hidden="1" thickBot="1">
      <c r="B335" s="283"/>
      <c r="C335" s="148" t="s">
        <v>72</v>
      </c>
      <c r="D335" s="148"/>
      <c r="E335" s="148"/>
      <c r="F335" s="149"/>
      <c r="G335" s="149"/>
      <c r="H335" s="149"/>
      <c r="I335" s="151"/>
      <c r="J335" s="151"/>
      <c r="K335" s="151"/>
      <c r="L335" s="149"/>
      <c r="M335" s="149"/>
      <c r="N335" s="149"/>
      <c r="O335" s="149"/>
      <c r="P335" s="149"/>
      <c r="Q335" s="149"/>
      <c r="R335" s="148"/>
      <c r="S335" s="235"/>
      <c r="T335" s="280"/>
    </row>
    <row r="336" spans="2:20" ht="13.5" customHeight="1" hidden="1" thickBot="1">
      <c r="B336" s="283"/>
      <c r="C336" s="282"/>
      <c r="D336" s="282"/>
      <c r="E336" s="148"/>
      <c r="F336" s="149"/>
      <c r="G336" s="149"/>
      <c r="H336" s="149"/>
      <c r="I336" s="151"/>
      <c r="J336" s="151"/>
      <c r="K336" s="151"/>
      <c r="L336" s="149"/>
      <c r="M336" s="149"/>
      <c r="N336" s="149"/>
      <c r="O336" s="149"/>
      <c r="P336" s="149"/>
      <c r="Q336" s="149"/>
      <c r="R336" s="148"/>
      <c r="S336" s="235"/>
      <c r="T336" s="280"/>
    </row>
    <row r="337" spans="2:20" ht="15.75" customHeight="1">
      <c r="B337" s="426" t="s">
        <v>226</v>
      </c>
      <c r="C337" s="370" t="s">
        <v>61</v>
      </c>
      <c r="D337" s="170">
        <f>G337+J337+M337+P337</f>
        <v>134600</v>
      </c>
      <c r="E337" s="170">
        <f>H337+K337+N337+Q337</f>
        <v>134600</v>
      </c>
      <c r="F337" s="170">
        <f>E337/D337*100</f>
        <v>100</v>
      </c>
      <c r="G337" s="151"/>
      <c r="H337" s="151"/>
      <c r="I337" s="151"/>
      <c r="J337" s="151"/>
      <c r="K337" s="151"/>
      <c r="L337" s="151"/>
      <c r="M337" s="151">
        <v>134600</v>
      </c>
      <c r="N337" s="151">
        <v>134600</v>
      </c>
      <c r="O337" s="170">
        <f>N337/M337*100</f>
        <v>100</v>
      </c>
      <c r="P337" s="151"/>
      <c r="Q337" s="151"/>
      <c r="R337" s="151"/>
      <c r="S337" s="151">
        <f>E337</f>
        <v>134600</v>
      </c>
      <c r="T337" s="280"/>
    </row>
    <row r="338" spans="2:20" ht="15.75" customHeight="1">
      <c r="B338" s="426"/>
      <c r="C338" s="371"/>
      <c r="D338" s="148"/>
      <c r="E338" s="148"/>
      <c r="F338" s="149"/>
      <c r="G338" s="149"/>
      <c r="H338" s="149"/>
      <c r="I338" s="151"/>
      <c r="J338" s="151"/>
      <c r="K338" s="151"/>
      <c r="L338" s="148"/>
      <c r="M338" s="148"/>
      <c r="N338" s="148"/>
      <c r="O338" s="148"/>
      <c r="P338" s="148"/>
      <c r="Q338" s="148"/>
      <c r="R338" s="148"/>
      <c r="S338" s="235"/>
      <c r="T338" s="280"/>
    </row>
    <row r="339" spans="2:20" ht="13.5" customHeight="1" hidden="1" thickBot="1">
      <c r="B339" s="426"/>
      <c r="C339" s="371"/>
      <c r="D339" s="148"/>
      <c r="E339" s="148"/>
      <c r="F339" s="149"/>
      <c r="G339" s="149"/>
      <c r="H339" s="149"/>
      <c r="I339" s="151"/>
      <c r="J339" s="151"/>
      <c r="K339" s="151"/>
      <c r="L339" s="148"/>
      <c r="M339" s="148"/>
      <c r="N339" s="148"/>
      <c r="O339" s="148"/>
      <c r="P339" s="148"/>
      <c r="Q339" s="148"/>
      <c r="R339" s="148"/>
      <c r="S339" s="235"/>
      <c r="T339" s="280"/>
    </row>
    <row r="340" spans="2:20" ht="12.75">
      <c r="B340" s="426"/>
      <c r="C340" s="371"/>
      <c r="D340" s="282"/>
      <c r="E340" s="148"/>
      <c r="F340" s="149"/>
      <c r="G340" s="149"/>
      <c r="H340" s="149"/>
      <c r="I340" s="151"/>
      <c r="J340" s="151"/>
      <c r="K340" s="151"/>
      <c r="L340" s="149"/>
      <c r="M340" s="149"/>
      <c r="N340" s="149"/>
      <c r="O340" s="149"/>
      <c r="P340" s="149"/>
      <c r="Q340" s="149"/>
      <c r="R340" s="148"/>
      <c r="S340" s="235"/>
      <c r="T340" s="280"/>
    </row>
    <row r="341" spans="2:20" ht="13.5" customHeight="1" thickBot="1">
      <c r="B341" s="458"/>
      <c r="C341" s="476"/>
      <c r="D341" s="286"/>
      <c r="E341" s="155"/>
      <c r="F341" s="149"/>
      <c r="G341" s="153"/>
      <c r="H341" s="153"/>
      <c r="I341" s="213"/>
      <c r="J341" s="213"/>
      <c r="K341" s="213"/>
      <c r="L341" s="153"/>
      <c r="M341" s="153"/>
      <c r="N341" s="153"/>
      <c r="O341" s="153"/>
      <c r="P341" s="153"/>
      <c r="Q341" s="153"/>
      <c r="R341" s="155"/>
      <c r="S341" s="237"/>
      <c r="T341" s="280"/>
    </row>
    <row r="342" spans="1:20" ht="24.75" customHeight="1">
      <c r="A342" s="198">
        <f>D342-E342</f>
        <v>0</v>
      </c>
      <c r="B342" s="430" t="s">
        <v>173</v>
      </c>
      <c r="C342" s="160"/>
      <c r="D342" s="171">
        <f>D273+D278+D282+D308+D337</f>
        <v>898470.56</v>
      </c>
      <c r="E342" s="171">
        <f>E273+E278+E282+E308+E337</f>
        <v>898470.56</v>
      </c>
      <c r="F342" s="170">
        <f>E342/D342*100</f>
        <v>100</v>
      </c>
      <c r="G342" s="170"/>
      <c r="H342" s="170"/>
      <c r="I342" s="170"/>
      <c r="J342" s="170"/>
      <c r="K342" s="170"/>
      <c r="L342" s="170"/>
      <c r="M342" s="170">
        <f>M273+M278+M282+M308+M337</f>
        <v>898470.56</v>
      </c>
      <c r="N342" s="170">
        <f>N273+N278+N282+N308+N337</f>
        <v>898470.56</v>
      </c>
      <c r="O342" s="170">
        <f>N342/M342*100</f>
        <v>100</v>
      </c>
      <c r="P342" s="170"/>
      <c r="Q342" s="170"/>
      <c r="R342" s="170"/>
      <c r="S342" s="151">
        <f>E342</f>
        <v>898470.56</v>
      </c>
      <c r="T342" s="280"/>
    </row>
    <row r="343" spans="2:20" ht="17.25" customHeight="1">
      <c r="B343" s="431"/>
      <c r="C343" s="148"/>
      <c r="D343" s="148"/>
      <c r="E343" s="148"/>
      <c r="F343" s="149"/>
      <c r="G343" s="149"/>
      <c r="H343" s="149"/>
      <c r="I343" s="151"/>
      <c r="J343" s="151"/>
      <c r="K343" s="151"/>
      <c r="L343" s="148"/>
      <c r="M343" s="148"/>
      <c r="N343" s="148"/>
      <c r="O343" s="148"/>
      <c r="P343" s="148"/>
      <c r="Q343" s="148"/>
      <c r="R343" s="148"/>
      <c r="S343" s="235"/>
      <c r="T343" s="280"/>
    </row>
    <row r="344" spans="2:20" ht="12.75" customHeight="1" hidden="1">
      <c r="B344" s="431"/>
      <c r="C344" s="148"/>
      <c r="D344" s="148"/>
      <c r="E344" s="148"/>
      <c r="F344" s="149"/>
      <c r="G344" s="149"/>
      <c r="H344" s="149"/>
      <c r="I344" s="151"/>
      <c r="J344" s="151"/>
      <c r="K344" s="151"/>
      <c r="L344" s="148"/>
      <c r="M344" s="148"/>
      <c r="N344" s="148"/>
      <c r="O344" s="148"/>
      <c r="P344" s="148"/>
      <c r="Q344" s="148"/>
      <c r="R344" s="148"/>
      <c r="S344" s="235"/>
      <c r="T344" s="280"/>
    </row>
    <row r="345" spans="2:20" ht="12.75" hidden="1">
      <c r="B345" s="431"/>
      <c r="C345" s="148"/>
      <c r="D345" s="148"/>
      <c r="E345" s="148">
        <f>E325+E312+E305+E289+E285+E276+E340+E281+E341</f>
        <v>0</v>
      </c>
      <c r="F345" s="149"/>
      <c r="G345" s="149"/>
      <c r="H345" s="149"/>
      <c r="I345" s="151"/>
      <c r="J345" s="151"/>
      <c r="K345" s="151"/>
      <c r="L345" s="148"/>
      <c r="M345" s="148">
        <v>729525</v>
      </c>
      <c r="N345" s="148"/>
      <c r="O345" s="148"/>
      <c r="P345" s="148"/>
      <c r="Q345" s="148"/>
      <c r="R345" s="148"/>
      <c r="S345" s="235"/>
      <c r="T345" s="280"/>
    </row>
    <row r="346" spans="2:20" ht="13.5" hidden="1" thickBot="1">
      <c r="B346" s="432"/>
      <c r="C346" s="166"/>
      <c r="D346" s="166"/>
      <c r="E346" s="166"/>
      <c r="F346" s="165"/>
      <c r="G346" s="165"/>
      <c r="H346" s="165"/>
      <c r="I346" s="172"/>
      <c r="J346" s="172"/>
      <c r="K346" s="172"/>
      <c r="L346" s="165"/>
      <c r="M346" s="165">
        <f>M342-M345</f>
        <v>168945.56000000006</v>
      </c>
      <c r="N346" s="165"/>
      <c r="O346" s="165"/>
      <c r="P346" s="165"/>
      <c r="Q346" s="165"/>
      <c r="R346" s="166"/>
      <c r="S346" s="239"/>
      <c r="T346" s="280"/>
    </row>
    <row r="347" spans="2:20" ht="27" customHeight="1" thickBot="1">
      <c r="B347" s="472" t="s">
        <v>164</v>
      </c>
      <c r="C347" s="473"/>
      <c r="D347" s="473"/>
      <c r="E347" s="473"/>
      <c r="F347" s="473"/>
      <c r="G347" s="473"/>
      <c r="H347" s="473"/>
      <c r="I347" s="473"/>
      <c r="J347" s="473"/>
      <c r="K347" s="473"/>
      <c r="L347" s="473"/>
      <c r="M347" s="473"/>
      <c r="N347" s="473"/>
      <c r="O347" s="473"/>
      <c r="P347" s="473"/>
      <c r="Q347" s="473"/>
      <c r="R347" s="473"/>
      <c r="S347" s="473"/>
      <c r="T347" s="280"/>
    </row>
    <row r="348" spans="2:20" ht="13.5" hidden="1" thickBot="1">
      <c r="B348" s="187"/>
      <c r="C348" s="174"/>
      <c r="D348" s="174"/>
      <c r="E348" s="174"/>
      <c r="F348" s="178" t="s">
        <v>62</v>
      </c>
      <c r="G348" s="178"/>
      <c r="H348" s="178"/>
      <c r="I348" s="178">
        <f>L348+O348+R348</f>
        <v>0</v>
      </c>
      <c r="J348" s="189"/>
      <c r="K348" s="189"/>
      <c r="L348" s="182"/>
      <c r="M348" s="233"/>
      <c r="N348" s="233"/>
      <c r="O348" s="184" t="s">
        <v>78</v>
      </c>
      <c r="P348" s="184"/>
      <c r="Q348" s="184"/>
      <c r="R348" s="177" t="s">
        <v>78</v>
      </c>
      <c r="S348" s="308"/>
      <c r="T348" s="280"/>
    </row>
    <row r="349" spans="2:20" ht="25.5" customHeight="1" hidden="1" thickBot="1">
      <c r="B349" s="309" t="s">
        <v>125</v>
      </c>
      <c r="C349" s="313" t="s">
        <v>61</v>
      </c>
      <c r="D349" s="313"/>
      <c r="E349" s="313"/>
      <c r="F349" s="168" t="s">
        <v>63</v>
      </c>
      <c r="G349" s="180"/>
      <c r="H349" s="180"/>
      <c r="I349" s="180"/>
      <c r="J349" s="229"/>
      <c r="K349" s="229"/>
      <c r="L349" s="462"/>
      <c r="M349" s="226"/>
      <c r="N349" s="226"/>
      <c r="O349" s="479"/>
      <c r="P349" s="187"/>
      <c r="Q349" s="187"/>
      <c r="R349" s="174"/>
      <c r="S349" s="310"/>
      <c r="T349" s="280"/>
    </row>
    <row r="350" spans="2:20" ht="26.25" hidden="1" thickBot="1">
      <c r="B350" s="311"/>
      <c r="C350" s="181"/>
      <c r="D350" s="181"/>
      <c r="E350" s="181"/>
      <c r="F350" s="169" t="s">
        <v>64</v>
      </c>
      <c r="G350" s="180"/>
      <c r="H350" s="180"/>
      <c r="I350" s="181"/>
      <c r="J350" s="230"/>
      <c r="K350" s="230"/>
      <c r="L350" s="463"/>
      <c r="M350" s="188"/>
      <c r="N350" s="188"/>
      <c r="O350" s="480"/>
      <c r="P350" s="186"/>
      <c r="Q350" s="186"/>
      <c r="R350" s="175"/>
      <c r="S350" s="196"/>
      <c r="T350" s="280"/>
    </row>
    <row r="351" spans="2:20" ht="26.25" hidden="1" thickBot="1">
      <c r="B351" s="311"/>
      <c r="C351" s="181"/>
      <c r="D351" s="181"/>
      <c r="E351" s="181"/>
      <c r="F351" s="176" t="s">
        <v>65</v>
      </c>
      <c r="G351" s="176"/>
      <c r="H351" s="176"/>
      <c r="I351" s="183"/>
      <c r="J351" s="231"/>
      <c r="K351" s="231"/>
      <c r="L351" s="182"/>
      <c r="M351" s="233"/>
      <c r="N351" s="233"/>
      <c r="O351" s="184"/>
      <c r="P351" s="184"/>
      <c r="Q351" s="184"/>
      <c r="R351" s="177" t="s">
        <v>78</v>
      </c>
      <c r="S351" s="308"/>
      <c r="T351" s="280"/>
    </row>
    <row r="352" spans="2:20" ht="13.5" customHeight="1" hidden="1" thickBot="1">
      <c r="B352" s="311"/>
      <c r="C352" s="181"/>
      <c r="D352" s="181"/>
      <c r="E352" s="181"/>
      <c r="F352" s="168" t="s">
        <v>66</v>
      </c>
      <c r="G352" s="180"/>
      <c r="H352" s="180"/>
      <c r="I352" s="181"/>
      <c r="J352" s="232"/>
      <c r="K352" s="232"/>
      <c r="L352" s="191"/>
      <c r="M352" s="226"/>
      <c r="N352" s="226"/>
      <c r="O352" s="187"/>
      <c r="P352" s="187"/>
      <c r="Q352" s="187"/>
      <c r="R352" s="174"/>
      <c r="S352" s="310"/>
      <c r="T352" s="280"/>
    </row>
    <row r="353" spans="2:20" ht="23.25" customHeight="1" thickBot="1">
      <c r="B353" s="499" t="s">
        <v>227</v>
      </c>
      <c r="C353" s="160"/>
      <c r="D353" s="170">
        <f>G353+J353+M353+P353</f>
        <v>10000</v>
      </c>
      <c r="E353" s="170">
        <f>H353+K353+N353+Q353</f>
        <v>10000</v>
      </c>
      <c r="F353" s="170">
        <f aca="true" t="shared" si="0" ref="F353:F373">E353/D353*100</f>
        <v>100</v>
      </c>
      <c r="G353" s="170"/>
      <c r="H353" s="170"/>
      <c r="I353" s="170"/>
      <c r="J353" s="170"/>
      <c r="K353" s="170"/>
      <c r="L353" s="161"/>
      <c r="M353" s="161">
        <v>10000</v>
      </c>
      <c r="N353" s="161">
        <v>10000</v>
      </c>
      <c r="O353" s="170">
        <f>N353/M353*100</f>
        <v>100</v>
      </c>
      <c r="P353" s="161"/>
      <c r="Q353" s="161"/>
      <c r="R353" s="160"/>
      <c r="S353" s="151">
        <f>E353</f>
        <v>10000</v>
      </c>
      <c r="T353" s="280"/>
    </row>
    <row r="354" spans="2:20" ht="40.5" customHeight="1" thickBot="1">
      <c r="B354" s="499"/>
      <c r="C354" s="148" t="s">
        <v>61</v>
      </c>
      <c r="D354" s="148"/>
      <c r="E354" s="148"/>
      <c r="F354" s="170"/>
      <c r="G354" s="149"/>
      <c r="H354" s="149"/>
      <c r="I354" s="149"/>
      <c r="J354" s="149"/>
      <c r="K354" s="149"/>
      <c r="L354" s="148"/>
      <c r="M354" s="148"/>
      <c r="N354" s="148"/>
      <c r="O354" s="148"/>
      <c r="P354" s="148"/>
      <c r="Q354" s="148"/>
      <c r="R354" s="148"/>
      <c r="S354" s="235"/>
      <c r="T354" s="280"/>
    </row>
    <row r="355" spans="2:20" ht="0.75" customHeight="1" thickBot="1">
      <c r="B355" s="499"/>
      <c r="C355" s="282"/>
      <c r="D355" s="282"/>
      <c r="E355" s="148"/>
      <c r="F355" s="170" t="e">
        <f t="shared" si="0"/>
        <v>#DIV/0!</v>
      </c>
      <c r="G355" s="149"/>
      <c r="H355" s="149"/>
      <c r="I355" s="148"/>
      <c r="J355" s="148"/>
      <c r="K355" s="148"/>
      <c r="L355" s="148"/>
      <c r="M355" s="148"/>
      <c r="N355" s="149"/>
      <c r="O355" s="148"/>
      <c r="P355" s="148"/>
      <c r="Q355" s="148"/>
      <c r="R355" s="148"/>
      <c r="S355" s="235"/>
      <c r="T355" s="280"/>
    </row>
    <row r="356" spans="2:20" ht="13.5" customHeight="1" hidden="1" thickBot="1">
      <c r="B356" s="499"/>
      <c r="C356" s="282"/>
      <c r="D356" s="282"/>
      <c r="E356" s="148">
        <v>28839</v>
      </c>
      <c r="F356" s="170" t="e">
        <f t="shared" si="0"/>
        <v>#DIV/0!</v>
      </c>
      <c r="G356" s="149"/>
      <c r="H356" s="149"/>
      <c r="I356" s="151"/>
      <c r="J356" s="151"/>
      <c r="K356" s="151"/>
      <c r="L356" s="149"/>
      <c r="M356" s="149"/>
      <c r="N356" s="149"/>
      <c r="O356" s="149"/>
      <c r="P356" s="149"/>
      <c r="Q356" s="149"/>
      <c r="R356" s="148"/>
      <c r="S356" s="235"/>
      <c r="T356" s="280"/>
    </row>
    <row r="357" spans="2:20" ht="13.5" customHeight="1" hidden="1">
      <c r="B357" s="500"/>
      <c r="C357" s="282"/>
      <c r="D357" s="282"/>
      <c r="E357" s="148"/>
      <c r="F357" s="170" t="e">
        <f t="shared" si="0"/>
        <v>#DIV/0!</v>
      </c>
      <c r="G357" s="149"/>
      <c r="H357" s="149"/>
      <c r="I357" s="148"/>
      <c r="J357" s="148"/>
      <c r="K357" s="148"/>
      <c r="L357" s="149"/>
      <c r="M357" s="149"/>
      <c r="N357" s="149"/>
      <c r="O357" s="149"/>
      <c r="P357" s="149"/>
      <c r="Q357" s="149"/>
      <c r="R357" s="148"/>
      <c r="S357" s="235"/>
      <c r="T357" s="280"/>
    </row>
    <row r="358" spans="2:20" ht="20.25" customHeight="1" thickBot="1">
      <c r="B358" s="458" t="s">
        <v>228</v>
      </c>
      <c r="C358" s="370" t="s">
        <v>61</v>
      </c>
      <c r="D358" s="170">
        <f>G358+J358+M358+P358</f>
        <v>42323.22</v>
      </c>
      <c r="E358" s="170">
        <f>H358+K358+N358+Q358</f>
        <v>42323.22</v>
      </c>
      <c r="F358" s="170">
        <f t="shared" si="0"/>
        <v>100</v>
      </c>
      <c r="G358" s="151"/>
      <c r="H358" s="151"/>
      <c r="I358" s="151"/>
      <c r="J358" s="151"/>
      <c r="K358" s="151"/>
      <c r="L358" s="149"/>
      <c r="M358" s="149">
        <v>42323.22</v>
      </c>
      <c r="N358" s="149">
        <v>42323.22</v>
      </c>
      <c r="O358" s="170">
        <f>N358/M358*100</f>
        <v>100</v>
      </c>
      <c r="P358" s="149"/>
      <c r="Q358" s="149"/>
      <c r="R358" s="149"/>
      <c r="S358" s="151">
        <f>E358</f>
        <v>42323.22</v>
      </c>
      <c r="T358" s="280"/>
    </row>
    <row r="359" spans="2:20" ht="33.75" customHeight="1" thickBot="1">
      <c r="B359" s="496"/>
      <c r="C359" s="371"/>
      <c r="D359" s="148"/>
      <c r="E359" s="148"/>
      <c r="F359" s="170"/>
      <c r="G359" s="149"/>
      <c r="H359" s="149"/>
      <c r="I359" s="149"/>
      <c r="J359" s="149"/>
      <c r="K359" s="149"/>
      <c r="L359" s="148"/>
      <c r="M359" s="148"/>
      <c r="N359" s="148"/>
      <c r="O359" s="148"/>
      <c r="P359" s="148"/>
      <c r="Q359" s="148"/>
      <c r="R359" s="148"/>
      <c r="S359" s="235"/>
      <c r="T359" s="280"/>
    </row>
    <row r="360" spans="2:20" ht="8.25" customHeight="1" hidden="1" thickBot="1">
      <c r="B360" s="496"/>
      <c r="C360" s="372"/>
      <c r="D360" s="282"/>
      <c r="E360" s="148"/>
      <c r="F360" s="170" t="e">
        <f t="shared" si="0"/>
        <v>#DIV/0!</v>
      </c>
      <c r="G360" s="149"/>
      <c r="H360" s="149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235"/>
      <c r="T360" s="280"/>
    </row>
    <row r="361" spans="2:20" ht="13.5" customHeight="1" hidden="1" thickBot="1">
      <c r="B361" s="496"/>
      <c r="C361" s="282"/>
      <c r="D361" s="282"/>
      <c r="E361" s="148"/>
      <c r="F361" s="170" t="e">
        <f t="shared" si="0"/>
        <v>#DIV/0!</v>
      </c>
      <c r="G361" s="149"/>
      <c r="H361" s="149"/>
      <c r="I361" s="151"/>
      <c r="J361" s="151"/>
      <c r="K361" s="151"/>
      <c r="L361" s="149"/>
      <c r="M361" s="149"/>
      <c r="N361" s="149"/>
      <c r="O361" s="149"/>
      <c r="P361" s="149"/>
      <c r="Q361" s="149"/>
      <c r="R361" s="148"/>
      <c r="S361" s="235"/>
      <c r="T361" s="280"/>
    </row>
    <row r="362" spans="2:20" ht="13.5" customHeight="1" hidden="1" thickBot="1">
      <c r="B362" s="496"/>
      <c r="C362" s="282"/>
      <c r="D362" s="282"/>
      <c r="E362" s="148"/>
      <c r="F362" s="170" t="e">
        <f t="shared" si="0"/>
        <v>#DIV/0!</v>
      </c>
      <c r="G362" s="149"/>
      <c r="H362" s="149"/>
      <c r="I362" s="148"/>
      <c r="J362" s="148"/>
      <c r="K362" s="148"/>
      <c r="L362" s="149"/>
      <c r="M362" s="149"/>
      <c r="N362" s="149"/>
      <c r="O362" s="149"/>
      <c r="P362" s="149"/>
      <c r="Q362" s="149"/>
      <c r="R362" s="148"/>
      <c r="S362" s="235"/>
      <c r="T362" s="280"/>
    </row>
    <row r="363" spans="2:20" ht="13.5" customHeight="1" hidden="1" thickBot="1">
      <c r="B363" s="496"/>
      <c r="C363" s="148"/>
      <c r="D363" s="148"/>
      <c r="E363" s="206"/>
      <c r="F363" s="170" t="e">
        <f t="shared" si="0"/>
        <v>#DIV/0!</v>
      </c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206"/>
      <c r="S363" s="235"/>
      <c r="T363" s="280"/>
    </row>
    <row r="364" spans="2:20" ht="18.75" customHeight="1" hidden="1">
      <c r="B364" s="496"/>
      <c r="C364" s="148" t="s">
        <v>61</v>
      </c>
      <c r="D364" s="148"/>
      <c r="E364" s="148"/>
      <c r="F364" s="170" t="e">
        <f t="shared" si="0"/>
        <v>#DIV/0!</v>
      </c>
      <c r="G364" s="149"/>
      <c r="H364" s="149"/>
      <c r="I364" s="149"/>
      <c r="J364" s="149"/>
      <c r="K364" s="149"/>
      <c r="L364" s="148"/>
      <c r="M364" s="148"/>
      <c r="N364" s="148"/>
      <c r="O364" s="148"/>
      <c r="P364" s="148"/>
      <c r="Q364" s="148"/>
      <c r="R364" s="148"/>
      <c r="S364" s="235"/>
      <c r="T364" s="280"/>
    </row>
    <row r="365" spans="2:20" ht="13.5" hidden="1" thickBot="1">
      <c r="B365" s="281"/>
      <c r="C365" s="282"/>
      <c r="D365" s="282"/>
      <c r="E365" s="148"/>
      <c r="F365" s="170" t="e">
        <f t="shared" si="0"/>
        <v>#DIV/0!</v>
      </c>
      <c r="G365" s="149"/>
      <c r="H365" s="149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235"/>
      <c r="T365" s="280"/>
    </row>
    <row r="366" spans="2:20" ht="13.5" hidden="1" thickBot="1">
      <c r="B366" s="281"/>
      <c r="C366" s="282"/>
      <c r="D366" s="282"/>
      <c r="E366" s="148"/>
      <c r="F366" s="170" t="e">
        <f t="shared" si="0"/>
        <v>#DIV/0!</v>
      </c>
      <c r="G366" s="149"/>
      <c r="H366" s="149"/>
      <c r="I366" s="148"/>
      <c r="J366" s="148"/>
      <c r="K366" s="148"/>
      <c r="L366" s="149"/>
      <c r="M366" s="149"/>
      <c r="N366" s="149"/>
      <c r="O366" s="149"/>
      <c r="P366" s="149"/>
      <c r="Q366" s="149"/>
      <c r="R366" s="148"/>
      <c r="S366" s="235"/>
      <c r="T366" s="280"/>
    </row>
    <row r="367" spans="2:20" ht="13.5" customHeight="1" hidden="1">
      <c r="B367" s="283"/>
      <c r="C367" s="282"/>
      <c r="D367" s="282"/>
      <c r="E367" s="148"/>
      <c r="F367" s="170" t="e">
        <f t="shared" si="0"/>
        <v>#DIV/0!</v>
      </c>
      <c r="G367" s="149"/>
      <c r="H367" s="149"/>
      <c r="I367" s="148"/>
      <c r="J367" s="148"/>
      <c r="K367" s="148"/>
      <c r="L367" s="149"/>
      <c r="M367" s="149"/>
      <c r="N367" s="149"/>
      <c r="O367" s="149"/>
      <c r="P367" s="149"/>
      <c r="Q367" s="149"/>
      <c r="R367" s="148"/>
      <c r="S367" s="235"/>
      <c r="T367" s="280"/>
    </row>
    <row r="368" spans="2:20" ht="13.5" hidden="1" thickBot="1">
      <c r="B368" s="281"/>
      <c r="C368" s="148"/>
      <c r="D368" s="148"/>
      <c r="E368" s="148"/>
      <c r="F368" s="170" t="e">
        <f t="shared" si="0"/>
        <v>#DIV/0!</v>
      </c>
      <c r="G368" s="151"/>
      <c r="H368" s="151"/>
      <c r="I368" s="151"/>
      <c r="J368" s="151"/>
      <c r="K368" s="151"/>
      <c r="L368" s="149"/>
      <c r="M368" s="149"/>
      <c r="N368" s="149"/>
      <c r="O368" s="149"/>
      <c r="P368" s="149"/>
      <c r="Q368" s="149"/>
      <c r="R368" s="148"/>
      <c r="S368" s="235"/>
      <c r="T368" s="280"/>
    </row>
    <row r="369" spans="2:20" ht="25.5" customHeight="1" hidden="1" thickBot="1">
      <c r="B369" s="281" t="s">
        <v>126</v>
      </c>
      <c r="C369" s="148" t="s">
        <v>61</v>
      </c>
      <c r="D369" s="148"/>
      <c r="E369" s="148"/>
      <c r="F369" s="170" t="e">
        <f t="shared" si="0"/>
        <v>#DIV/0!</v>
      </c>
      <c r="G369" s="149"/>
      <c r="H369" s="149"/>
      <c r="I369" s="149"/>
      <c r="J369" s="149"/>
      <c r="K369" s="149"/>
      <c r="L369" s="148"/>
      <c r="M369" s="148"/>
      <c r="N369" s="148"/>
      <c r="O369" s="148"/>
      <c r="P369" s="148"/>
      <c r="Q369" s="148"/>
      <c r="R369" s="148"/>
      <c r="S369" s="235"/>
      <c r="T369" s="280"/>
    </row>
    <row r="370" spans="2:20" ht="13.5" hidden="1" thickBot="1">
      <c r="B370" s="283"/>
      <c r="C370" s="282"/>
      <c r="D370" s="282"/>
      <c r="E370" s="148"/>
      <c r="F370" s="170" t="e">
        <f t="shared" si="0"/>
        <v>#DIV/0!</v>
      </c>
      <c r="G370" s="149"/>
      <c r="H370" s="149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235"/>
      <c r="T370" s="280"/>
    </row>
    <row r="371" spans="2:20" ht="13.5" hidden="1" thickBot="1">
      <c r="B371" s="283"/>
      <c r="C371" s="282"/>
      <c r="D371" s="282"/>
      <c r="E371" s="148"/>
      <c r="F371" s="170" t="e">
        <f t="shared" si="0"/>
        <v>#DIV/0!</v>
      </c>
      <c r="G371" s="149"/>
      <c r="H371" s="149"/>
      <c r="I371" s="148"/>
      <c r="J371" s="148"/>
      <c r="K371" s="148"/>
      <c r="L371" s="149"/>
      <c r="M371" s="149"/>
      <c r="N371" s="149"/>
      <c r="O371" s="149"/>
      <c r="P371" s="149"/>
      <c r="Q371" s="149"/>
      <c r="R371" s="148"/>
      <c r="S371" s="235"/>
      <c r="T371" s="280"/>
    </row>
    <row r="372" spans="2:20" ht="13.5" customHeight="1" hidden="1" thickBot="1">
      <c r="B372" s="283"/>
      <c r="C372" s="282"/>
      <c r="D372" s="282"/>
      <c r="E372" s="148"/>
      <c r="F372" s="170" t="e">
        <f t="shared" si="0"/>
        <v>#DIV/0!</v>
      </c>
      <c r="G372" s="149"/>
      <c r="H372" s="149"/>
      <c r="I372" s="148"/>
      <c r="J372" s="148"/>
      <c r="K372" s="148"/>
      <c r="L372" s="149"/>
      <c r="M372" s="149"/>
      <c r="N372" s="149"/>
      <c r="O372" s="149"/>
      <c r="P372" s="149"/>
      <c r="Q372" s="149"/>
      <c r="R372" s="148"/>
      <c r="S372" s="235"/>
      <c r="T372" s="280"/>
    </row>
    <row r="373" spans="2:20" ht="18.75" customHeight="1">
      <c r="B373" s="501" t="s">
        <v>179</v>
      </c>
      <c r="C373" s="370" t="s">
        <v>61</v>
      </c>
      <c r="D373" s="170">
        <f>G373+J373+M373+P373</f>
        <v>0</v>
      </c>
      <c r="E373" s="170">
        <f>H373+K373+N373+Q373</f>
        <v>0</v>
      </c>
      <c r="F373" s="170" t="e">
        <f t="shared" si="0"/>
        <v>#DIV/0!</v>
      </c>
      <c r="G373" s="151"/>
      <c r="H373" s="151"/>
      <c r="I373" s="151"/>
      <c r="J373" s="151"/>
      <c r="K373" s="151"/>
      <c r="L373" s="151"/>
      <c r="M373" s="151">
        <v>0</v>
      </c>
      <c r="N373" s="151">
        <v>0</v>
      </c>
      <c r="O373" s="170" t="e">
        <f>N373/M373*100</f>
        <v>#DIV/0!</v>
      </c>
      <c r="P373" s="151"/>
      <c r="Q373" s="151"/>
      <c r="R373" s="151"/>
      <c r="S373" s="151">
        <f>E373</f>
        <v>0</v>
      </c>
      <c r="T373" s="280"/>
    </row>
    <row r="374" spans="2:24" ht="30.75" customHeight="1" thickBot="1">
      <c r="B374" s="502"/>
      <c r="C374" s="372"/>
      <c r="D374" s="148"/>
      <c r="E374" s="148"/>
      <c r="F374" s="149"/>
      <c r="G374" s="149"/>
      <c r="H374" s="149"/>
      <c r="I374" s="149"/>
      <c r="J374" s="149"/>
      <c r="K374" s="149"/>
      <c r="L374" s="148"/>
      <c r="M374" s="148"/>
      <c r="N374" s="148"/>
      <c r="O374" s="148"/>
      <c r="P374" s="148"/>
      <c r="Q374" s="148"/>
      <c r="R374" s="148"/>
      <c r="S374" s="235"/>
      <c r="T374" s="280"/>
      <c r="X374" s="448" t="s">
        <v>233</v>
      </c>
    </row>
    <row r="375" spans="2:24" ht="12.75" customHeight="1" hidden="1">
      <c r="B375" s="345"/>
      <c r="C375" s="282"/>
      <c r="D375" s="282"/>
      <c r="E375" s="148"/>
      <c r="F375" s="149"/>
      <c r="G375" s="149"/>
      <c r="H375" s="149"/>
      <c r="I375" s="148"/>
      <c r="J375" s="148"/>
      <c r="K375" s="148"/>
      <c r="L375" s="148"/>
      <c r="M375" s="148"/>
      <c r="N375" s="148"/>
      <c r="O375" s="148"/>
      <c r="P375" s="148"/>
      <c r="Q375" s="148"/>
      <c r="R375" s="148"/>
      <c r="S375" s="235"/>
      <c r="T375" s="280"/>
      <c r="X375" s="449"/>
    </row>
    <row r="376" spans="2:24" ht="13.5" customHeight="1" hidden="1" thickBot="1">
      <c r="B376" s="345"/>
      <c r="C376" s="282"/>
      <c r="D376" s="282"/>
      <c r="E376" s="149"/>
      <c r="F376" s="149"/>
      <c r="G376" s="149"/>
      <c r="H376" s="149"/>
      <c r="I376" s="151"/>
      <c r="J376" s="151"/>
      <c r="K376" s="151"/>
      <c r="L376" s="149"/>
      <c r="M376" s="149"/>
      <c r="N376" s="149"/>
      <c r="O376" s="149"/>
      <c r="P376" s="149"/>
      <c r="Q376" s="149"/>
      <c r="R376" s="149"/>
      <c r="S376" s="235"/>
      <c r="T376" s="280"/>
      <c r="X376" s="449"/>
    </row>
    <row r="377" spans="2:24" ht="12.75" customHeight="1" hidden="1">
      <c r="B377" s="346"/>
      <c r="C377" s="282"/>
      <c r="D377" s="282"/>
      <c r="E377" s="148"/>
      <c r="F377" s="149"/>
      <c r="G377" s="149"/>
      <c r="H377" s="149"/>
      <c r="I377" s="148"/>
      <c r="J377" s="148"/>
      <c r="K377" s="148"/>
      <c r="L377" s="149"/>
      <c r="M377" s="149"/>
      <c r="N377" s="149"/>
      <c r="O377" s="149"/>
      <c r="P377" s="149"/>
      <c r="Q377" s="149"/>
      <c r="R377" s="148"/>
      <c r="S377" s="235"/>
      <c r="T377" s="280"/>
      <c r="X377" s="449"/>
    </row>
    <row r="378" spans="2:24" ht="13.5" customHeight="1" hidden="1">
      <c r="B378" s="431" t="s">
        <v>165</v>
      </c>
      <c r="C378" s="148"/>
      <c r="D378" s="148"/>
      <c r="E378" s="148"/>
      <c r="F378" s="151" t="s">
        <v>62</v>
      </c>
      <c r="G378" s="151"/>
      <c r="H378" s="151"/>
      <c r="I378" s="151"/>
      <c r="J378" s="151"/>
      <c r="K378" s="151"/>
      <c r="L378" s="149"/>
      <c r="M378" s="149"/>
      <c r="N378" s="149"/>
      <c r="O378" s="149"/>
      <c r="P378" s="149"/>
      <c r="Q378" s="149"/>
      <c r="R378" s="148"/>
      <c r="S378" s="235"/>
      <c r="T378" s="280"/>
      <c r="X378" s="450"/>
    </row>
    <row r="379" spans="2:20" ht="49.5" customHeight="1" hidden="1">
      <c r="B379" s="431"/>
      <c r="C379" s="148" t="s">
        <v>61</v>
      </c>
      <c r="D379" s="148"/>
      <c r="E379" s="148"/>
      <c r="F379" s="149" t="s">
        <v>63</v>
      </c>
      <c r="G379" s="149"/>
      <c r="H379" s="149"/>
      <c r="I379" s="149"/>
      <c r="J379" s="149"/>
      <c r="K379" s="149"/>
      <c r="L379" s="148"/>
      <c r="M379" s="148"/>
      <c r="N379" s="148"/>
      <c r="O379" s="148"/>
      <c r="P379" s="148"/>
      <c r="Q379" s="148"/>
      <c r="R379" s="148"/>
      <c r="S379" s="235"/>
      <c r="T379" s="280"/>
    </row>
    <row r="380" spans="2:20" ht="25.5" hidden="1">
      <c r="B380" s="431"/>
      <c r="C380" s="282"/>
      <c r="D380" s="282"/>
      <c r="E380" s="148"/>
      <c r="F380" s="149" t="s">
        <v>64</v>
      </c>
      <c r="G380" s="149"/>
      <c r="H380" s="149"/>
      <c r="I380" s="148"/>
      <c r="J380" s="148"/>
      <c r="K380" s="148"/>
      <c r="L380" s="148"/>
      <c r="M380" s="148"/>
      <c r="N380" s="148"/>
      <c r="O380" s="148"/>
      <c r="P380" s="148"/>
      <c r="Q380" s="148"/>
      <c r="R380" s="148"/>
      <c r="S380" s="235"/>
      <c r="T380" s="280"/>
    </row>
    <row r="381" spans="2:20" ht="12" customHeight="1" hidden="1">
      <c r="B381" s="431"/>
      <c r="C381" s="282"/>
      <c r="D381" s="282"/>
      <c r="E381" s="148"/>
      <c r="F381" s="149" t="s">
        <v>65</v>
      </c>
      <c r="G381" s="149"/>
      <c r="H381" s="149"/>
      <c r="I381" s="148"/>
      <c r="J381" s="148"/>
      <c r="K381" s="148"/>
      <c r="L381" s="149"/>
      <c r="M381" s="149"/>
      <c r="N381" s="149"/>
      <c r="O381" s="149"/>
      <c r="P381" s="149"/>
      <c r="Q381" s="149"/>
      <c r="R381" s="148"/>
      <c r="S381" s="235"/>
      <c r="T381" s="280"/>
    </row>
    <row r="382" spans="2:20" ht="13.5" customHeight="1" hidden="1">
      <c r="B382" s="283"/>
      <c r="C382" s="282"/>
      <c r="D382" s="282"/>
      <c r="E382" s="148"/>
      <c r="F382" s="149" t="s">
        <v>66</v>
      </c>
      <c r="G382" s="149"/>
      <c r="H382" s="149"/>
      <c r="I382" s="148"/>
      <c r="J382" s="148"/>
      <c r="K382" s="148"/>
      <c r="L382" s="149"/>
      <c r="M382" s="149"/>
      <c r="N382" s="149"/>
      <c r="O382" s="149"/>
      <c r="P382" s="149"/>
      <c r="Q382" s="149"/>
      <c r="R382" s="148"/>
      <c r="S382" s="235"/>
      <c r="T382" s="280"/>
    </row>
    <row r="383" spans="2:20" ht="22.5" customHeight="1">
      <c r="B383" s="440" t="s">
        <v>229</v>
      </c>
      <c r="C383" s="370" t="s">
        <v>61</v>
      </c>
      <c r="D383" s="170">
        <f>G383+J383+M383+P383</f>
        <v>201931.12</v>
      </c>
      <c r="E383" s="170">
        <f>H383+K383+N383+Q383</f>
        <v>201931.12</v>
      </c>
      <c r="F383" s="170">
        <f>E383/D383*100</f>
        <v>100</v>
      </c>
      <c r="G383" s="151"/>
      <c r="H383" s="151"/>
      <c r="I383" s="151"/>
      <c r="J383" s="151">
        <v>137931.12</v>
      </c>
      <c r="K383" s="151">
        <v>137931.12</v>
      </c>
      <c r="L383" s="170">
        <f>K383/J383*100</f>
        <v>100</v>
      </c>
      <c r="M383" s="149">
        <v>64000</v>
      </c>
      <c r="N383" s="149">
        <v>64000</v>
      </c>
      <c r="O383" s="170">
        <f>N383/M383*100</f>
        <v>100</v>
      </c>
      <c r="P383" s="149"/>
      <c r="Q383" s="149"/>
      <c r="R383" s="148"/>
      <c r="S383" s="151">
        <f>E383</f>
        <v>201931.12</v>
      </c>
      <c r="T383" s="280"/>
    </row>
    <row r="384" spans="2:20" ht="34.5" customHeight="1" thickBot="1">
      <c r="B384" s="451"/>
      <c r="C384" s="476"/>
      <c r="D384" s="155"/>
      <c r="E384" s="155"/>
      <c r="F384" s="153"/>
      <c r="G384" s="153"/>
      <c r="H384" s="153"/>
      <c r="I384" s="167"/>
      <c r="J384" s="167"/>
      <c r="K384" s="167"/>
      <c r="L384" s="153"/>
      <c r="M384" s="153"/>
      <c r="N384" s="153"/>
      <c r="O384" s="153"/>
      <c r="P384" s="153"/>
      <c r="Q384" s="153"/>
      <c r="R384" s="155"/>
      <c r="S384" s="237"/>
      <c r="T384" s="280"/>
    </row>
    <row r="385" spans="1:20" ht="19.5" customHeight="1">
      <c r="A385" s="198">
        <f>D385-E385</f>
        <v>0</v>
      </c>
      <c r="B385" s="379" t="s">
        <v>172</v>
      </c>
      <c r="C385" s="160"/>
      <c r="D385" s="171">
        <f>D353+D358+D373+D383</f>
        <v>254254.34</v>
      </c>
      <c r="E385" s="171">
        <f>E353+E358+E373+E383</f>
        <v>254254.34</v>
      </c>
      <c r="F385" s="170">
        <f>E385/D385*100</f>
        <v>100</v>
      </c>
      <c r="G385" s="170"/>
      <c r="H385" s="170"/>
      <c r="I385" s="170"/>
      <c r="J385" s="171">
        <f>J353+J358+J373+J383</f>
        <v>137931.12</v>
      </c>
      <c r="K385" s="171">
        <f>K353+K358+K373+K383</f>
        <v>137931.12</v>
      </c>
      <c r="L385" s="171"/>
      <c r="M385" s="171">
        <f>M353+M358+M373+M383</f>
        <v>116323.22</v>
      </c>
      <c r="N385" s="171">
        <f>N353+N358+N373+N383</f>
        <v>116323.22</v>
      </c>
      <c r="O385" s="170">
        <f>N385/M385*100</f>
        <v>100</v>
      </c>
      <c r="P385" s="171"/>
      <c r="Q385" s="171"/>
      <c r="R385" s="171"/>
      <c r="S385" s="151">
        <f>E385</f>
        <v>254254.34</v>
      </c>
      <c r="T385" s="280"/>
    </row>
    <row r="386" spans="2:20" ht="1.5" customHeight="1">
      <c r="B386" s="379"/>
      <c r="C386" s="148"/>
      <c r="D386" s="148"/>
      <c r="E386" s="148"/>
      <c r="F386" s="149"/>
      <c r="G386" s="149"/>
      <c r="H386" s="149"/>
      <c r="I386" s="149"/>
      <c r="J386" s="149"/>
      <c r="K386" s="149"/>
      <c r="L386" s="148"/>
      <c r="M386" s="148"/>
      <c r="N386" s="148"/>
      <c r="O386" s="148"/>
      <c r="P386" s="148"/>
      <c r="Q386" s="148"/>
      <c r="R386" s="148"/>
      <c r="S386" s="235"/>
      <c r="T386" s="280"/>
    </row>
    <row r="387" spans="2:20" ht="12.75" hidden="1">
      <c r="B387" s="379"/>
      <c r="C387" s="148"/>
      <c r="D387" s="148"/>
      <c r="E387" s="148"/>
      <c r="F387" s="149"/>
      <c r="G387" s="149"/>
      <c r="H387" s="149"/>
      <c r="I387" s="151"/>
      <c r="J387" s="151"/>
      <c r="K387" s="151"/>
      <c r="L387" s="149"/>
      <c r="M387" s="149"/>
      <c r="N387" s="149"/>
      <c r="O387" s="149"/>
      <c r="P387" s="149"/>
      <c r="Q387" s="149"/>
      <c r="R387" s="148"/>
      <c r="S387" s="235"/>
      <c r="T387" s="280"/>
    </row>
    <row r="388" spans="2:20" ht="12.75" hidden="1">
      <c r="B388" s="379"/>
      <c r="C388" s="148"/>
      <c r="D388" s="148"/>
      <c r="E388" s="148"/>
      <c r="F388" s="149"/>
      <c r="G388" s="149"/>
      <c r="H388" s="149"/>
      <c r="I388" s="151"/>
      <c r="J388" s="151"/>
      <c r="K388" s="151"/>
      <c r="L388" s="149"/>
      <c r="M388" s="149"/>
      <c r="N388" s="149"/>
      <c r="O388" s="149"/>
      <c r="P388" s="149"/>
      <c r="Q388" s="149"/>
      <c r="R388" s="149"/>
      <c r="S388" s="235"/>
      <c r="T388" s="280"/>
    </row>
    <row r="389" spans="2:20" ht="1.5" customHeight="1" thickBot="1">
      <c r="B389" s="379"/>
      <c r="C389" s="166"/>
      <c r="D389" s="166"/>
      <c r="E389" s="166"/>
      <c r="F389" s="165"/>
      <c r="G389" s="165"/>
      <c r="H389" s="165"/>
      <c r="I389" s="172"/>
      <c r="J389" s="172"/>
      <c r="K389" s="172"/>
      <c r="L389" s="165"/>
      <c r="M389" s="165"/>
      <c r="N389" s="165"/>
      <c r="O389" s="165"/>
      <c r="P389" s="165"/>
      <c r="Q389" s="165"/>
      <c r="R389" s="166"/>
      <c r="S389" s="239"/>
      <c r="T389" s="280"/>
    </row>
    <row r="390" spans="2:20" ht="12.75">
      <c r="B390" s="470" t="s">
        <v>166</v>
      </c>
      <c r="C390" s="471"/>
      <c r="D390" s="471"/>
      <c r="E390" s="471"/>
      <c r="F390" s="471"/>
      <c r="G390" s="471"/>
      <c r="H390" s="471"/>
      <c r="I390" s="471"/>
      <c r="J390" s="471"/>
      <c r="K390" s="471"/>
      <c r="L390" s="471"/>
      <c r="M390" s="471"/>
      <c r="N390" s="471"/>
      <c r="O390" s="471"/>
      <c r="P390" s="471"/>
      <c r="Q390" s="471"/>
      <c r="R390" s="471"/>
      <c r="S390" s="471"/>
      <c r="T390" s="280"/>
    </row>
    <row r="391" spans="2:20" ht="12" customHeight="1" thickBot="1">
      <c r="B391" s="472"/>
      <c r="C391" s="473"/>
      <c r="D391" s="473"/>
      <c r="E391" s="473"/>
      <c r="F391" s="473"/>
      <c r="G391" s="473"/>
      <c r="H391" s="473"/>
      <c r="I391" s="473"/>
      <c r="J391" s="473"/>
      <c r="K391" s="473"/>
      <c r="L391" s="473"/>
      <c r="M391" s="473"/>
      <c r="N391" s="473"/>
      <c r="O391" s="473"/>
      <c r="P391" s="473"/>
      <c r="Q391" s="473"/>
      <c r="R391" s="473"/>
      <c r="S391" s="473"/>
      <c r="T391" s="280"/>
    </row>
    <row r="392" spans="2:20" ht="21" customHeight="1" hidden="1" thickBot="1">
      <c r="B392" s="187"/>
      <c r="C392" s="174"/>
      <c r="D392" s="174"/>
      <c r="E392" s="174"/>
      <c r="F392" s="178" t="s">
        <v>62</v>
      </c>
      <c r="G392" s="178"/>
      <c r="H392" s="178"/>
      <c r="I392" s="178">
        <f>L392+O392+R392</f>
        <v>0</v>
      </c>
      <c r="J392" s="189"/>
      <c r="K392" s="189"/>
      <c r="L392" s="189"/>
      <c r="M392" s="234"/>
      <c r="N392" s="234"/>
      <c r="O392" s="190"/>
      <c r="P392" s="190"/>
      <c r="Q392" s="190"/>
      <c r="R392" s="179"/>
      <c r="S392" s="308"/>
      <c r="T392" s="280"/>
    </row>
    <row r="393" spans="2:20" ht="44.25" customHeight="1" hidden="1" thickBot="1">
      <c r="B393" s="309" t="s">
        <v>127</v>
      </c>
      <c r="C393" s="313" t="s">
        <v>61</v>
      </c>
      <c r="D393" s="313"/>
      <c r="E393" s="313"/>
      <c r="F393" s="168" t="s">
        <v>63</v>
      </c>
      <c r="G393" s="180"/>
      <c r="H393" s="180"/>
      <c r="I393" s="180"/>
      <c r="J393" s="180"/>
      <c r="K393" s="180"/>
      <c r="L393" s="174"/>
      <c r="M393" s="174"/>
      <c r="N393" s="174"/>
      <c r="O393" s="174"/>
      <c r="P393" s="174"/>
      <c r="Q393" s="174"/>
      <c r="R393" s="174"/>
      <c r="S393" s="310"/>
      <c r="T393" s="280"/>
    </row>
    <row r="394" spans="2:20" ht="26.25" hidden="1" thickBot="1">
      <c r="B394" s="311"/>
      <c r="C394" s="311"/>
      <c r="D394" s="230"/>
      <c r="E394" s="230"/>
      <c r="F394" s="149" t="s">
        <v>64</v>
      </c>
      <c r="G394" s="149"/>
      <c r="H394" s="149"/>
      <c r="I394" s="149">
        <f>L394+O394+R394</f>
        <v>0</v>
      </c>
      <c r="J394" s="149"/>
      <c r="K394" s="149"/>
      <c r="L394" s="148"/>
      <c r="M394" s="148"/>
      <c r="N394" s="148"/>
      <c r="O394" s="148"/>
      <c r="P394" s="148"/>
      <c r="Q394" s="148"/>
      <c r="R394" s="148"/>
      <c r="S394" s="196"/>
      <c r="T394" s="280"/>
    </row>
    <row r="395" spans="2:20" ht="26.25" hidden="1" thickBot="1">
      <c r="B395" s="311"/>
      <c r="C395" s="181"/>
      <c r="D395" s="181"/>
      <c r="E395" s="181"/>
      <c r="F395" s="169" t="s">
        <v>65</v>
      </c>
      <c r="G395" s="169"/>
      <c r="H395" s="169"/>
      <c r="I395" s="169">
        <f>L395+O395+R395</f>
        <v>0</v>
      </c>
      <c r="J395" s="185"/>
      <c r="K395" s="185"/>
      <c r="L395" s="185"/>
      <c r="M395" s="188"/>
      <c r="N395" s="188"/>
      <c r="O395" s="186"/>
      <c r="P395" s="186"/>
      <c r="Q395" s="186"/>
      <c r="R395" s="175"/>
      <c r="S395" s="308"/>
      <c r="T395" s="280"/>
    </row>
    <row r="396" spans="2:20" ht="13.5" customHeight="1" hidden="1" thickBot="1">
      <c r="B396" s="312"/>
      <c r="C396" s="173"/>
      <c r="D396" s="173"/>
      <c r="E396" s="173"/>
      <c r="F396" s="176" t="s">
        <v>66</v>
      </c>
      <c r="G396" s="176"/>
      <c r="H396" s="176"/>
      <c r="I396" s="176">
        <f>L396+O396+R396</f>
        <v>0</v>
      </c>
      <c r="J396" s="182"/>
      <c r="K396" s="182"/>
      <c r="L396" s="182"/>
      <c r="M396" s="233"/>
      <c r="N396" s="233"/>
      <c r="O396" s="184"/>
      <c r="P396" s="184"/>
      <c r="Q396" s="184"/>
      <c r="R396" s="177"/>
      <c r="S396" s="308"/>
      <c r="T396" s="280"/>
    </row>
    <row r="397" spans="2:20" ht="13.5" hidden="1" thickBot="1">
      <c r="B397" s="187"/>
      <c r="C397" s="174"/>
      <c r="D397" s="174"/>
      <c r="E397" s="174"/>
      <c r="F397" s="178" t="s">
        <v>62</v>
      </c>
      <c r="G397" s="178"/>
      <c r="H397" s="178"/>
      <c r="I397" s="178">
        <f>L397+O397+R397</f>
        <v>0</v>
      </c>
      <c r="J397" s="189"/>
      <c r="K397" s="189"/>
      <c r="L397" s="189"/>
      <c r="M397" s="234"/>
      <c r="N397" s="234"/>
      <c r="O397" s="190">
        <f>O400</f>
        <v>0</v>
      </c>
      <c r="P397" s="190"/>
      <c r="Q397" s="190"/>
      <c r="R397" s="179"/>
      <c r="S397" s="308"/>
      <c r="T397" s="280"/>
    </row>
    <row r="398" spans="2:20" ht="25.5" customHeight="1" hidden="1" thickBot="1">
      <c r="B398" s="309" t="s">
        <v>128</v>
      </c>
      <c r="C398" s="313" t="s">
        <v>61</v>
      </c>
      <c r="D398" s="313"/>
      <c r="E398" s="313"/>
      <c r="F398" s="168" t="s">
        <v>63</v>
      </c>
      <c r="G398" s="180"/>
      <c r="H398" s="180"/>
      <c r="I398" s="180"/>
      <c r="J398" s="180"/>
      <c r="K398" s="180"/>
      <c r="L398" s="174"/>
      <c r="M398" s="174"/>
      <c r="N398" s="174"/>
      <c r="O398" s="174"/>
      <c r="P398" s="174"/>
      <c r="Q398" s="174"/>
      <c r="R398" s="174"/>
      <c r="S398" s="310"/>
      <c r="T398" s="280"/>
    </row>
    <row r="399" spans="2:20" ht="26.25" hidden="1" thickBot="1">
      <c r="B399" s="311"/>
      <c r="C399" s="311"/>
      <c r="D399" s="230"/>
      <c r="E399" s="230"/>
      <c r="F399" s="149" t="s">
        <v>64</v>
      </c>
      <c r="G399" s="149"/>
      <c r="H399" s="149"/>
      <c r="I399" s="149">
        <f>L399+O399+R399</f>
        <v>0</v>
      </c>
      <c r="J399" s="149"/>
      <c r="K399" s="149"/>
      <c r="L399" s="148"/>
      <c r="M399" s="148"/>
      <c r="N399" s="148"/>
      <c r="O399" s="148"/>
      <c r="P399" s="148"/>
      <c r="Q399" s="148"/>
      <c r="R399" s="148"/>
      <c r="S399" s="196"/>
      <c r="T399" s="280"/>
    </row>
    <row r="400" spans="2:20" ht="26.25" hidden="1" thickBot="1">
      <c r="B400" s="311"/>
      <c r="C400" s="181"/>
      <c r="D400" s="181"/>
      <c r="E400" s="181"/>
      <c r="F400" s="169" t="s">
        <v>65</v>
      </c>
      <c r="G400" s="169"/>
      <c r="H400" s="169"/>
      <c r="I400" s="169">
        <f>L400+O400+R400</f>
        <v>0</v>
      </c>
      <c r="J400" s="185"/>
      <c r="K400" s="185"/>
      <c r="L400" s="185"/>
      <c r="M400" s="188"/>
      <c r="N400" s="188"/>
      <c r="O400" s="186"/>
      <c r="P400" s="186"/>
      <c r="Q400" s="186"/>
      <c r="R400" s="175"/>
      <c r="S400" s="308"/>
      <c r="T400" s="280"/>
    </row>
    <row r="401" spans="2:20" ht="13.5" customHeight="1" hidden="1" thickBot="1">
      <c r="B401" s="312"/>
      <c r="C401" s="173"/>
      <c r="D401" s="173"/>
      <c r="E401" s="173"/>
      <c r="F401" s="176" t="s">
        <v>66</v>
      </c>
      <c r="G401" s="176"/>
      <c r="H401" s="176"/>
      <c r="I401" s="176">
        <f>L401+O401+R401</f>
        <v>0</v>
      </c>
      <c r="J401" s="182"/>
      <c r="K401" s="182"/>
      <c r="L401" s="182"/>
      <c r="M401" s="233"/>
      <c r="N401" s="233"/>
      <c r="O401" s="184"/>
      <c r="P401" s="184"/>
      <c r="Q401" s="184"/>
      <c r="R401" s="177"/>
      <c r="S401" s="308"/>
      <c r="T401" s="280"/>
    </row>
    <row r="402" spans="2:20" ht="0.75" customHeight="1" hidden="1" thickBot="1">
      <c r="B402" s="187"/>
      <c r="C402" s="174"/>
      <c r="D402" s="174"/>
      <c r="E402" s="174"/>
      <c r="F402" s="178" t="s">
        <v>62</v>
      </c>
      <c r="G402" s="178"/>
      <c r="H402" s="178"/>
      <c r="I402" s="178">
        <f>L402+O402+R402</f>
        <v>0</v>
      </c>
      <c r="J402" s="189"/>
      <c r="K402" s="189"/>
      <c r="L402" s="189"/>
      <c r="M402" s="234"/>
      <c r="N402" s="234"/>
      <c r="O402" s="190"/>
      <c r="P402" s="190"/>
      <c r="Q402" s="190"/>
      <c r="R402" s="179"/>
      <c r="S402" s="308"/>
      <c r="T402" s="280"/>
    </row>
    <row r="403" spans="2:20" ht="25.5" customHeight="1" hidden="1" thickBot="1">
      <c r="B403" s="309" t="s">
        <v>129</v>
      </c>
      <c r="C403" s="313" t="s">
        <v>61</v>
      </c>
      <c r="D403" s="313"/>
      <c r="E403" s="313"/>
      <c r="F403" s="168" t="s">
        <v>63</v>
      </c>
      <c r="G403" s="180"/>
      <c r="H403" s="180"/>
      <c r="I403" s="180"/>
      <c r="J403" s="180"/>
      <c r="K403" s="180"/>
      <c r="L403" s="174"/>
      <c r="M403" s="174"/>
      <c r="N403" s="174"/>
      <c r="O403" s="174"/>
      <c r="P403" s="174"/>
      <c r="Q403" s="174"/>
      <c r="R403" s="174"/>
      <c r="S403" s="310"/>
      <c r="T403" s="280"/>
    </row>
    <row r="404" spans="2:20" ht="26.25" hidden="1" thickBot="1">
      <c r="B404" s="309"/>
      <c r="C404" s="311"/>
      <c r="D404" s="230"/>
      <c r="E404" s="230"/>
      <c r="F404" s="149" t="s">
        <v>64</v>
      </c>
      <c r="G404" s="149"/>
      <c r="H404" s="149"/>
      <c r="I404" s="149">
        <f>L404+O404+R404</f>
        <v>0</v>
      </c>
      <c r="J404" s="149"/>
      <c r="K404" s="149"/>
      <c r="L404" s="148"/>
      <c r="M404" s="148"/>
      <c r="N404" s="148"/>
      <c r="O404" s="148"/>
      <c r="P404" s="148"/>
      <c r="Q404" s="148"/>
      <c r="R404" s="148"/>
      <c r="S404" s="196"/>
      <c r="T404" s="280"/>
    </row>
    <row r="405" spans="2:20" ht="26.25" hidden="1" thickBot="1">
      <c r="B405" s="311"/>
      <c r="C405" s="181"/>
      <c r="D405" s="181"/>
      <c r="E405" s="181"/>
      <c r="F405" s="169" t="s">
        <v>65</v>
      </c>
      <c r="G405" s="169"/>
      <c r="H405" s="169"/>
      <c r="I405" s="169">
        <f>L405+O405+R405</f>
        <v>0</v>
      </c>
      <c r="J405" s="185"/>
      <c r="K405" s="185"/>
      <c r="L405" s="185"/>
      <c r="M405" s="188"/>
      <c r="N405" s="188"/>
      <c r="O405" s="186"/>
      <c r="P405" s="186"/>
      <c r="Q405" s="186"/>
      <c r="R405" s="175"/>
      <c r="S405" s="308"/>
      <c r="T405" s="280"/>
    </row>
    <row r="406" spans="2:20" ht="39" hidden="1" thickBot="1">
      <c r="B406" s="311"/>
      <c r="C406" s="181"/>
      <c r="D406" s="181"/>
      <c r="E406" s="181"/>
      <c r="F406" s="176" t="s">
        <v>66</v>
      </c>
      <c r="G406" s="176"/>
      <c r="H406" s="176"/>
      <c r="I406" s="176">
        <f>L406+O406+R406</f>
        <v>0</v>
      </c>
      <c r="J406" s="182"/>
      <c r="K406" s="182"/>
      <c r="L406" s="182"/>
      <c r="M406" s="233"/>
      <c r="N406" s="233"/>
      <c r="O406" s="184"/>
      <c r="P406" s="184"/>
      <c r="Q406" s="184"/>
      <c r="R406" s="177"/>
      <c r="S406" s="308"/>
      <c r="T406" s="280"/>
    </row>
    <row r="407" spans="2:20" ht="0.75" customHeight="1" hidden="1" thickBot="1">
      <c r="B407" s="311"/>
      <c r="C407" s="181"/>
      <c r="D407" s="230"/>
      <c r="E407" s="230"/>
      <c r="F407" s="230"/>
      <c r="G407" s="230"/>
      <c r="H407" s="230"/>
      <c r="I407" s="181"/>
      <c r="J407" s="232"/>
      <c r="K407" s="232"/>
      <c r="L407" s="191"/>
      <c r="M407" s="226"/>
      <c r="N407" s="226"/>
      <c r="O407" s="187"/>
      <c r="P407" s="187"/>
      <c r="Q407" s="187"/>
      <c r="R407" s="174"/>
      <c r="S407" s="310"/>
      <c r="T407" s="280"/>
    </row>
    <row r="408" spans="2:20" ht="24.75" customHeight="1" hidden="1">
      <c r="B408" s="430" t="s">
        <v>169</v>
      </c>
      <c r="C408" s="160" t="s">
        <v>61</v>
      </c>
      <c r="D408" s="160"/>
      <c r="E408" s="160"/>
      <c r="F408" s="160"/>
      <c r="G408" s="160"/>
      <c r="H408" s="160"/>
      <c r="I408" s="170"/>
      <c r="J408" s="170"/>
      <c r="K408" s="170"/>
      <c r="L408" s="160"/>
      <c r="M408" s="160"/>
      <c r="N408" s="160"/>
      <c r="O408" s="160"/>
      <c r="P408" s="160"/>
      <c r="Q408" s="160"/>
      <c r="R408" s="160"/>
      <c r="S408" s="238"/>
      <c r="T408" s="280"/>
    </row>
    <row r="409" spans="2:20" ht="12.75" hidden="1">
      <c r="B409" s="431"/>
      <c r="C409" s="148"/>
      <c r="D409" s="148"/>
      <c r="E409" s="148"/>
      <c r="F409" s="148"/>
      <c r="G409" s="148"/>
      <c r="H409" s="148"/>
      <c r="I409" s="151"/>
      <c r="J409" s="151"/>
      <c r="K409" s="151"/>
      <c r="L409" s="148"/>
      <c r="M409" s="148"/>
      <c r="N409" s="148"/>
      <c r="O409" s="148"/>
      <c r="P409" s="148"/>
      <c r="Q409" s="148"/>
      <c r="R409" s="148"/>
      <c r="S409" s="235"/>
      <c r="T409" s="280"/>
    </row>
    <row r="410" spans="2:20" ht="25.5" customHeight="1" hidden="1" thickBot="1">
      <c r="B410" s="281"/>
      <c r="C410" s="148"/>
      <c r="D410" s="148"/>
      <c r="E410" s="148"/>
      <c r="F410" s="151" t="s">
        <v>62</v>
      </c>
      <c r="G410" s="151"/>
      <c r="H410" s="151"/>
      <c r="I410" s="151">
        <f>L410+O410+R410</f>
        <v>0</v>
      </c>
      <c r="J410" s="151"/>
      <c r="K410" s="151"/>
      <c r="L410" s="151"/>
      <c r="M410" s="151"/>
      <c r="N410" s="151"/>
      <c r="O410" s="151"/>
      <c r="P410" s="151"/>
      <c r="Q410" s="151"/>
      <c r="R410" s="206"/>
      <c r="S410" s="235"/>
      <c r="T410" s="280"/>
    </row>
    <row r="411" spans="2:20" ht="25.5" customHeight="1" hidden="1" thickBot="1">
      <c r="B411" s="281" t="s">
        <v>130</v>
      </c>
      <c r="C411" s="148" t="s">
        <v>61</v>
      </c>
      <c r="D411" s="148"/>
      <c r="E411" s="148"/>
      <c r="F411" s="149" t="s">
        <v>63</v>
      </c>
      <c r="G411" s="149"/>
      <c r="H411" s="149"/>
      <c r="I411" s="151"/>
      <c r="J411" s="151"/>
      <c r="K411" s="151"/>
      <c r="L411" s="148"/>
      <c r="M411" s="148"/>
      <c r="N411" s="148"/>
      <c r="O411" s="148"/>
      <c r="P411" s="148"/>
      <c r="Q411" s="148"/>
      <c r="R411" s="148"/>
      <c r="S411" s="235"/>
      <c r="T411" s="280"/>
    </row>
    <row r="412" spans="2:20" ht="25.5" hidden="1">
      <c r="B412" s="281"/>
      <c r="C412" s="282"/>
      <c r="D412" s="282"/>
      <c r="E412" s="282"/>
      <c r="F412" s="149" t="s">
        <v>64</v>
      </c>
      <c r="G412" s="149"/>
      <c r="H412" s="149"/>
      <c r="I412" s="151">
        <f>L412+O412+R412</f>
        <v>0</v>
      </c>
      <c r="J412" s="151"/>
      <c r="K412" s="151"/>
      <c r="L412" s="148"/>
      <c r="M412" s="148"/>
      <c r="N412" s="148"/>
      <c r="O412" s="148"/>
      <c r="P412" s="148"/>
      <c r="Q412" s="148"/>
      <c r="R412" s="148"/>
      <c r="S412" s="235"/>
      <c r="T412" s="280"/>
    </row>
    <row r="413" spans="2:20" ht="25.5" hidden="1">
      <c r="B413" s="283"/>
      <c r="C413" s="282"/>
      <c r="D413" s="282"/>
      <c r="E413" s="282"/>
      <c r="F413" s="149" t="s">
        <v>65</v>
      </c>
      <c r="G413" s="149"/>
      <c r="H413" s="149"/>
      <c r="I413" s="151">
        <f>L413+O413+R413</f>
        <v>0</v>
      </c>
      <c r="J413" s="151"/>
      <c r="K413" s="151"/>
      <c r="L413" s="149"/>
      <c r="M413" s="149"/>
      <c r="N413" s="149"/>
      <c r="O413" s="149"/>
      <c r="P413" s="149"/>
      <c r="Q413" s="149"/>
      <c r="R413" s="148"/>
      <c r="S413" s="235"/>
      <c r="T413" s="280"/>
    </row>
    <row r="414" spans="2:20" ht="12" customHeight="1" hidden="1" thickBot="1">
      <c r="B414" s="283"/>
      <c r="C414" s="282"/>
      <c r="D414" s="282"/>
      <c r="E414" s="282"/>
      <c r="F414" s="149" t="s">
        <v>66</v>
      </c>
      <c r="G414" s="149"/>
      <c r="H414" s="149"/>
      <c r="I414" s="151">
        <f>L414+O414+R414</f>
        <v>0</v>
      </c>
      <c r="J414" s="151"/>
      <c r="K414" s="151"/>
      <c r="L414" s="149"/>
      <c r="M414" s="149"/>
      <c r="N414" s="149"/>
      <c r="O414" s="149"/>
      <c r="P414" s="149"/>
      <c r="Q414" s="149"/>
      <c r="R414" s="148"/>
      <c r="S414" s="235"/>
      <c r="T414" s="280"/>
    </row>
    <row r="415" spans="2:20" ht="0.75" customHeight="1" hidden="1" thickBot="1">
      <c r="B415" s="281"/>
      <c r="C415" s="148"/>
      <c r="D415" s="148"/>
      <c r="E415" s="148"/>
      <c r="F415" s="151" t="s">
        <v>62</v>
      </c>
      <c r="G415" s="151"/>
      <c r="H415" s="151"/>
      <c r="I415" s="151">
        <f>L415+O415+R415</f>
        <v>0</v>
      </c>
      <c r="J415" s="151"/>
      <c r="K415" s="151"/>
      <c r="L415" s="151"/>
      <c r="M415" s="151"/>
      <c r="N415" s="151"/>
      <c r="O415" s="151"/>
      <c r="P415" s="151"/>
      <c r="Q415" s="151"/>
      <c r="R415" s="206"/>
      <c r="S415" s="235"/>
      <c r="T415" s="280"/>
    </row>
    <row r="416" spans="2:20" ht="25.5" customHeight="1" hidden="1" thickBot="1">
      <c r="B416" s="281" t="s">
        <v>131</v>
      </c>
      <c r="C416" s="148" t="s">
        <v>61</v>
      </c>
      <c r="D416" s="148"/>
      <c r="E416" s="148"/>
      <c r="F416" s="149" t="s">
        <v>63</v>
      </c>
      <c r="G416" s="149"/>
      <c r="H416" s="149"/>
      <c r="I416" s="151"/>
      <c r="J416" s="151"/>
      <c r="K416" s="151"/>
      <c r="L416" s="148"/>
      <c r="M416" s="148"/>
      <c r="N416" s="148"/>
      <c r="O416" s="148"/>
      <c r="P416" s="148"/>
      <c r="Q416" s="148"/>
      <c r="R416" s="148"/>
      <c r="S416" s="235"/>
      <c r="T416" s="280"/>
    </row>
    <row r="417" spans="2:20" ht="15.75" customHeight="1" hidden="1" thickBot="1">
      <c r="B417" s="281"/>
      <c r="C417" s="282"/>
      <c r="D417" s="282"/>
      <c r="E417" s="282"/>
      <c r="F417" s="149" t="s">
        <v>64</v>
      </c>
      <c r="G417" s="149"/>
      <c r="H417" s="149"/>
      <c r="I417" s="151">
        <f>L417+O417+R417</f>
        <v>0</v>
      </c>
      <c r="J417" s="151"/>
      <c r="K417" s="151"/>
      <c r="L417" s="148"/>
      <c r="M417" s="148"/>
      <c r="N417" s="148"/>
      <c r="O417" s="148"/>
      <c r="P417" s="148"/>
      <c r="Q417" s="148"/>
      <c r="R417" s="148"/>
      <c r="S417" s="235"/>
      <c r="T417" s="280"/>
    </row>
    <row r="418" spans="2:20" ht="16.5" customHeight="1" hidden="1" thickBot="1">
      <c r="B418" s="283"/>
      <c r="C418" s="282"/>
      <c r="D418" s="282"/>
      <c r="E418" s="282"/>
      <c r="F418" s="149" t="s">
        <v>65</v>
      </c>
      <c r="G418" s="149"/>
      <c r="H418" s="149"/>
      <c r="I418" s="151">
        <f>L418+O418+R418</f>
        <v>0</v>
      </c>
      <c r="J418" s="151"/>
      <c r="K418" s="151"/>
      <c r="L418" s="149"/>
      <c r="M418" s="149"/>
      <c r="N418" s="149"/>
      <c r="O418" s="149"/>
      <c r="P418" s="149"/>
      <c r="Q418" s="149"/>
      <c r="R418" s="148"/>
      <c r="S418" s="235"/>
      <c r="T418" s="280"/>
    </row>
    <row r="419" spans="2:20" ht="13.5" customHeight="1" hidden="1" thickBot="1">
      <c r="B419" s="283"/>
      <c r="C419" s="282"/>
      <c r="D419" s="282"/>
      <c r="E419" s="282"/>
      <c r="F419" s="149" t="s">
        <v>66</v>
      </c>
      <c r="G419" s="149"/>
      <c r="H419" s="149"/>
      <c r="I419" s="151">
        <f>L419+O419+R419</f>
        <v>0</v>
      </c>
      <c r="J419" s="151"/>
      <c r="K419" s="151"/>
      <c r="L419" s="149"/>
      <c r="M419" s="149"/>
      <c r="N419" s="149"/>
      <c r="O419" s="149"/>
      <c r="P419" s="149"/>
      <c r="Q419" s="149"/>
      <c r="R419" s="148"/>
      <c r="S419" s="235"/>
      <c r="T419" s="280"/>
    </row>
    <row r="420" spans="2:20" ht="12.75" hidden="1">
      <c r="B420" s="281"/>
      <c r="C420" s="148"/>
      <c r="D420" s="148"/>
      <c r="E420" s="148"/>
      <c r="F420" s="151" t="s">
        <v>62</v>
      </c>
      <c r="G420" s="151"/>
      <c r="H420" s="151"/>
      <c r="I420" s="151">
        <f>L420+O420+R420</f>
        <v>0</v>
      </c>
      <c r="J420" s="151"/>
      <c r="K420" s="151"/>
      <c r="L420" s="151"/>
      <c r="M420" s="151"/>
      <c r="N420" s="151"/>
      <c r="O420" s="151"/>
      <c r="P420" s="151"/>
      <c r="Q420" s="151"/>
      <c r="R420" s="206"/>
      <c r="S420" s="235"/>
      <c r="T420" s="280"/>
    </row>
    <row r="421" spans="2:20" ht="12.75" customHeight="1" hidden="1" thickBot="1">
      <c r="B421" s="281" t="s">
        <v>132</v>
      </c>
      <c r="C421" s="148" t="s">
        <v>61</v>
      </c>
      <c r="D421" s="148"/>
      <c r="E421" s="148"/>
      <c r="F421" s="149" t="s">
        <v>63</v>
      </c>
      <c r="G421" s="149"/>
      <c r="H421" s="149"/>
      <c r="I421" s="151"/>
      <c r="J421" s="151"/>
      <c r="K421" s="151"/>
      <c r="L421" s="148"/>
      <c r="M421" s="148"/>
      <c r="N421" s="148"/>
      <c r="O421" s="148"/>
      <c r="P421" s="148"/>
      <c r="Q421" s="148"/>
      <c r="R421" s="148"/>
      <c r="S421" s="235"/>
      <c r="T421" s="280"/>
    </row>
    <row r="422" spans="2:20" ht="25.5" hidden="1">
      <c r="B422" s="283"/>
      <c r="C422" s="282"/>
      <c r="D422" s="282"/>
      <c r="E422" s="282"/>
      <c r="F422" s="149" t="s">
        <v>64</v>
      </c>
      <c r="G422" s="149"/>
      <c r="H422" s="149"/>
      <c r="I422" s="151">
        <f>L422+O422+R422</f>
        <v>0</v>
      </c>
      <c r="J422" s="151"/>
      <c r="K422" s="151"/>
      <c r="L422" s="148"/>
      <c r="M422" s="148"/>
      <c r="N422" s="148"/>
      <c r="O422" s="148"/>
      <c r="P422" s="148"/>
      <c r="Q422" s="148"/>
      <c r="R422" s="148"/>
      <c r="S422" s="235"/>
      <c r="T422" s="280"/>
    </row>
    <row r="423" spans="2:20" ht="25.5" hidden="1">
      <c r="B423" s="283"/>
      <c r="C423" s="282"/>
      <c r="D423" s="282"/>
      <c r="E423" s="282"/>
      <c r="F423" s="149" t="s">
        <v>65</v>
      </c>
      <c r="G423" s="149"/>
      <c r="H423" s="149"/>
      <c r="I423" s="151">
        <f>L423+O423+R423</f>
        <v>0</v>
      </c>
      <c r="J423" s="151"/>
      <c r="K423" s="151"/>
      <c r="L423" s="149"/>
      <c r="M423" s="149"/>
      <c r="N423" s="149"/>
      <c r="O423" s="149"/>
      <c r="P423" s="149"/>
      <c r="Q423" s="149"/>
      <c r="R423" s="148"/>
      <c r="S423" s="235"/>
      <c r="T423" s="280"/>
    </row>
    <row r="424" spans="2:20" ht="13.5" customHeight="1" hidden="1" thickBot="1">
      <c r="B424" s="283"/>
      <c r="C424" s="282"/>
      <c r="D424" s="282"/>
      <c r="E424" s="282"/>
      <c r="F424" s="149" t="s">
        <v>66</v>
      </c>
      <c r="G424" s="149"/>
      <c r="H424" s="149"/>
      <c r="I424" s="151">
        <f>L424+O424+R424</f>
        <v>0</v>
      </c>
      <c r="J424" s="151"/>
      <c r="K424" s="151"/>
      <c r="L424" s="149"/>
      <c r="M424" s="149"/>
      <c r="N424" s="149"/>
      <c r="O424" s="149"/>
      <c r="P424" s="149"/>
      <c r="Q424" s="149"/>
      <c r="R424" s="148"/>
      <c r="S424" s="235"/>
      <c r="T424" s="280"/>
    </row>
    <row r="425" spans="2:20" ht="12.75" hidden="1">
      <c r="B425" s="281"/>
      <c r="C425" s="148"/>
      <c r="D425" s="148"/>
      <c r="E425" s="148"/>
      <c r="F425" s="151" t="s">
        <v>62</v>
      </c>
      <c r="G425" s="151"/>
      <c r="H425" s="151"/>
      <c r="I425" s="151">
        <f>L425+O425+R425</f>
        <v>0</v>
      </c>
      <c r="J425" s="151"/>
      <c r="K425" s="151"/>
      <c r="L425" s="151"/>
      <c r="M425" s="151"/>
      <c r="N425" s="151"/>
      <c r="O425" s="151"/>
      <c r="P425" s="151"/>
      <c r="Q425" s="151"/>
      <c r="R425" s="206"/>
      <c r="S425" s="235"/>
      <c r="T425" s="280"/>
    </row>
    <row r="426" spans="2:20" ht="25.5" customHeight="1" hidden="1" thickBot="1">
      <c r="B426" s="281" t="s">
        <v>133</v>
      </c>
      <c r="C426" s="148" t="s">
        <v>61</v>
      </c>
      <c r="D426" s="148"/>
      <c r="E426" s="148"/>
      <c r="F426" s="149" t="s">
        <v>63</v>
      </c>
      <c r="G426" s="149"/>
      <c r="H426" s="149"/>
      <c r="I426" s="151"/>
      <c r="J426" s="151"/>
      <c r="K426" s="151"/>
      <c r="L426" s="148"/>
      <c r="M426" s="148"/>
      <c r="N426" s="148"/>
      <c r="O426" s="148"/>
      <c r="P426" s="148"/>
      <c r="Q426" s="148"/>
      <c r="R426" s="148"/>
      <c r="S426" s="235"/>
      <c r="T426" s="280"/>
    </row>
    <row r="427" spans="2:20" ht="25.5" hidden="1">
      <c r="B427" s="281"/>
      <c r="C427" s="282"/>
      <c r="D427" s="282"/>
      <c r="E427" s="282"/>
      <c r="F427" s="149" t="s">
        <v>64</v>
      </c>
      <c r="G427" s="149"/>
      <c r="H427" s="149"/>
      <c r="I427" s="151">
        <f>L427+O427+R427</f>
        <v>0</v>
      </c>
      <c r="J427" s="151"/>
      <c r="K427" s="151"/>
      <c r="L427" s="148"/>
      <c r="M427" s="148"/>
      <c r="N427" s="148"/>
      <c r="O427" s="148"/>
      <c r="P427" s="148"/>
      <c r="Q427" s="148"/>
      <c r="R427" s="148"/>
      <c r="S427" s="235"/>
      <c r="T427" s="280"/>
    </row>
    <row r="428" spans="2:20" ht="25.5" hidden="1">
      <c r="B428" s="283"/>
      <c r="C428" s="282"/>
      <c r="D428" s="282"/>
      <c r="E428" s="282"/>
      <c r="F428" s="149" t="s">
        <v>65</v>
      </c>
      <c r="G428" s="149"/>
      <c r="H428" s="149"/>
      <c r="I428" s="151">
        <f>L428+O428+R428</f>
        <v>0</v>
      </c>
      <c r="J428" s="151"/>
      <c r="K428" s="151"/>
      <c r="L428" s="149"/>
      <c r="M428" s="149"/>
      <c r="N428" s="149"/>
      <c r="O428" s="149"/>
      <c r="P428" s="149"/>
      <c r="Q428" s="149"/>
      <c r="R428" s="148"/>
      <c r="S428" s="235"/>
      <c r="T428" s="280"/>
    </row>
    <row r="429" spans="2:20" ht="13.5" customHeight="1" hidden="1" thickBot="1">
      <c r="B429" s="283"/>
      <c r="C429" s="282"/>
      <c r="D429" s="282"/>
      <c r="E429" s="282"/>
      <c r="F429" s="149" t="s">
        <v>66</v>
      </c>
      <c r="G429" s="149"/>
      <c r="H429" s="149"/>
      <c r="I429" s="151">
        <f>L429+O429+R429</f>
        <v>0</v>
      </c>
      <c r="J429" s="151"/>
      <c r="K429" s="151"/>
      <c r="L429" s="149"/>
      <c r="M429" s="149"/>
      <c r="N429" s="149"/>
      <c r="O429" s="149"/>
      <c r="P429" s="149"/>
      <c r="Q429" s="149"/>
      <c r="R429" s="148"/>
      <c r="S429" s="235"/>
      <c r="T429" s="280"/>
    </row>
    <row r="430" spans="2:20" ht="12.75" customHeight="1" hidden="1" thickBot="1">
      <c r="B430" s="431" t="s">
        <v>134</v>
      </c>
      <c r="C430" s="148" t="s">
        <v>135</v>
      </c>
      <c r="D430" s="148"/>
      <c r="E430" s="148"/>
      <c r="F430" s="151" t="s">
        <v>62</v>
      </c>
      <c r="G430" s="151"/>
      <c r="H430" s="151"/>
      <c r="I430" s="151">
        <f>L430+O430+R430</f>
        <v>0</v>
      </c>
      <c r="J430" s="151"/>
      <c r="K430" s="151"/>
      <c r="L430" s="151"/>
      <c r="M430" s="151"/>
      <c r="N430" s="151"/>
      <c r="O430" s="151"/>
      <c r="P430" s="151"/>
      <c r="Q430" s="151"/>
      <c r="R430" s="206"/>
      <c r="S430" s="235"/>
      <c r="T430" s="280"/>
    </row>
    <row r="431" spans="2:20" ht="12.75" customHeight="1" hidden="1" thickBot="1">
      <c r="B431" s="431"/>
      <c r="C431" s="148"/>
      <c r="D431" s="148"/>
      <c r="E431" s="148"/>
      <c r="F431" s="149" t="s">
        <v>63</v>
      </c>
      <c r="G431" s="149"/>
      <c r="H431" s="149"/>
      <c r="I431" s="151"/>
      <c r="J431" s="151"/>
      <c r="K431" s="151"/>
      <c r="L431" s="149"/>
      <c r="M431" s="149"/>
      <c r="N431" s="149"/>
      <c r="O431" s="149"/>
      <c r="P431" s="149"/>
      <c r="Q431" s="149"/>
      <c r="R431" s="148"/>
      <c r="S431" s="235"/>
      <c r="T431" s="280"/>
    </row>
    <row r="432" spans="2:20" ht="12.75" customHeight="1" hidden="1" thickBot="1">
      <c r="B432" s="431"/>
      <c r="C432" s="148"/>
      <c r="D432" s="148"/>
      <c r="E432" s="148"/>
      <c r="F432" s="149" t="s">
        <v>64</v>
      </c>
      <c r="G432" s="149"/>
      <c r="H432" s="149"/>
      <c r="I432" s="151">
        <f>L432+O432+R432</f>
        <v>0</v>
      </c>
      <c r="J432" s="151"/>
      <c r="K432" s="151"/>
      <c r="L432" s="149"/>
      <c r="M432" s="149"/>
      <c r="N432" s="149"/>
      <c r="O432" s="149"/>
      <c r="P432" s="149"/>
      <c r="Q432" s="149"/>
      <c r="R432" s="148"/>
      <c r="S432" s="235"/>
      <c r="T432" s="280"/>
    </row>
    <row r="433" spans="2:20" ht="12.75" customHeight="1" hidden="1" thickBot="1">
      <c r="B433" s="431"/>
      <c r="C433" s="148"/>
      <c r="D433" s="148"/>
      <c r="E433" s="148"/>
      <c r="F433" s="149" t="s">
        <v>65</v>
      </c>
      <c r="G433" s="149"/>
      <c r="H433" s="149"/>
      <c r="I433" s="151">
        <f>L433+O433+R433</f>
        <v>0</v>
      </c>
      <c r="J433" s="151"/>
      <c r="K433" s="151"/>
      <c r="L433" s="149"/>
      <c r="M433" s="149"/>
      <c r="N433" s="149"/>
      <c r="O433" s="149"/>
      <c r="P433" s="149"/>
      <c r="Q433" s="149"/>
      <c r="R433" s="148"/>
      <c r="S433" s="235"/>
      <c r="T433" s="280"/>
    </row>
    <row r="434" spans="2:20" ht="38.25" hidden="1">
      <c r="B434" s="431"/>
      <c r="C434" s="148"/>
      <c r="D434" s="148"/>
      <c r="E434" s="148"/>
      <c r="F434" s="149" t="s">
        <v>66</v>
      </c>
      <c r="G434" s="149"/>
      <c r="H434" s="149"/>
      <c r="I434" s="151">
        <f>L434+O434+R434</f>
        <v>0</v>
      </c>
      <c r="J434" s="151"/>
      <c r="K434" s="151"/>
      <c r="L434" s="149"/>
      <c r="M434" s="149"/>
      <c r="N434" s="149"/>
      <c r="O434" s="148"/>
      <c r="P434" s="148"/>
      <c r="Q434" s="148"/>
      <c r="R434" s="148"/>
      <c r="S434" s="316"/>
      <c r="T434" s="280"/>
    </row>
    <row r="435" spans="2:20" ht="26.25" customHeight="1" hidden="1" thickBot="1">
      <c r="B435" s="281"/>
      <c r="C435" s="148"/>
      <c r="D435" s="148"/>
      <c r="E435" s="148"/>
      <c r="F435" s="151" t="s">
        <v>62</v>
      </c>
      <c r="G435" s="151"/>
      <c r="H435" s="151"/>
      <c r="I435" s="151">
        <f>L435+O435+R435</f>
        <v>182000</v>
      </c>
      <c r="J435" s="151"/>
      <c r="K435" s="151"/>
      <c r="L435" s="206">
        <f>L437+L438</f>
        <v>182000</v>
      </c>
      <c r="M435" s="206"/>
      <c r="N435" s="206"/>
      <c r="O435" s="206">
        <f>O437+O438</f>
        <v>0</v>
      </c>
      <c r="P435" s="206"/>
      <c r="Q435" s="206"/>
      <c r="R435" s="206"/>
      <c r="S435" s="235"/>
      <c r="T435" s="280"/>
    </row>
    <row r="436" spans="2:20" ht="51" customHeight="1" hidden="1" thickBot="1">
      <c r="B436" s="281" t="s">
        <v>136</v>
      </c>
      <c r="C436" s="148" t="s">
        <v>135</v>
      </c>
      <c r="D436" s="148"/>
      <c r="E436" s="148"/>
      <c r="F436" s="149" t="s">
        <v>63</v>
      </c>
      <c r="G436" s="149"/>
      <c r="H436" s="149"/>
      <c r="I436" s="151"/>
      <c r="J436" s="151"/>
      <c r="K436" s="151"/>
      <c r="L436" s="148"/>
      <c r="M436" s="148"/>
      <c r="N436" s="148"/>
      <c r="O436" s="148"/>
      <c r="P436" s="148"/>
      <c r="Q436" s="148"/>
      <c r="R436" s="148"/>
      <c r="S436" s="235"/>
      <c r="T436" s="280"/>
    </row>
    <row r="437" spans="2:20" ht="25.5" customHeight="1" hidden="1" thickBot="1">
      <c r="B437" s="281" t="s">
        <v>137</v>
      </c>
      <c r="C437" s="282"/>
      <c r="D437" s="282"/>
      <c r="E437" s="282"/>
      <c r="F437" s="149" t="s">
        <v>64</v>
      </c>
      <c r="G437" s="149"/>
      <c r="H437" s="149"/>
      <c r="I437" s="151">
        <f>L437+O437+R437</f>
        <v>0</v>
      </c>
      <c r="J437" s="151"/>
      <c r="K437" s="151"/>
      <c r="L437" s="148"/>
      <c r="M437" s="148"/>
      <c r="N437" s="148"/>
      <c r="O437" s="148"/>
      <c r="P437" s="148"/>
      <c r="Q437" s="148"/>
      <c r="R437" s="148"/>
      <c r="S437" s="235"/>
      <c r="T437" s="280"/>
    </row>
    <row r="438" spans="2:20" ht="25.5" customHeight="1" hidden="1" thickBot="1">
      <c r="B438" s="281" t="s">
        <v>138</v>
      </c>
      <c r="C438" s="282"/>
      <c r="D438" s="282"/>
      <c r="E438" s="282"/>
      <c r="F438" s="149" t="s">
        <v>65</v>
      </c>
      <c r="G438" s="149"/>
      <c r="H438" s="149"/>
      <c r="I438" s="151">
        <f>L438+O438+R438</f>
        <v>182000</v>
      </c>
      <c r="J438" s="151"/>
      <c r="K438" s="151"/>
      <c r="L438" s="148">
        <v>182000</v>
      </c>
      <c r="M438" s="148"/>
      <c r="N438" s="148"/>
      <c r="O438" s="148"/>
      <c r="P438" s="148"/>
      <c r="Q438" s="148"/>
      <c r="R438" s="148"/>
      <c r="S438" s="235"/>
      <c r="T438" s="280"/>
    </row>
    <row r="439" spans="2:20" ht="51" customHeight="1" hidden="1" thickBot="1">
      <c r="B439" s="281" t="s">
        <v>139</v>
      </c>
      <c r="C439" s="282"/>
      <c r="D439" s="282"/>
      <c r="E439" s="282"/>
      <c r="F439" s="149" t="s">
        <v>66</v>
      </c>
      <c r="G439" s="149"/>
      <c r="H439" s="149"/>
      <c r="I439" s="151">
        <f>L439+O439+R439</f>
        <v>0</v>
      </c>
      <c r="J439" s="151"/>
      <c r="K439" s="151"/>
      <c r="L439" s="149"/>
      <c r="M439" s="149"/>
      <c r="N439" s="149"/>
      <c r="O439" s="149"/>
      <c r="P439" s="149"/>
      <c r="Q439" s="149"/>
      <c r="R439" s="148"/>
      <c r="S439" s="235"/>
      <c r="T439" s="280"/>
    </row>
    <row r="440" spans="2:20" ht="0.75" customHeight="1" hidden="1" thickBot="1">
      <c r="B440" s="283"/>
      <c r="C440" s="282"/>
      <c r="D440" s="282"/>
      <c r="E440" s="282"/>
      <c r="F440" s="282"/>
      <c r="G440" s="282"/>
      <c r="H440" s="282"/>
      <c r="I440" s="206"/>
      <c r="J440" s="206"/>
      <c r="K440" s="206"/>
      <c r="L440" s="149"/>
      <c r="M440" s="149"/>
      <c r="N440" s="149"/>
      <c r="O440" s="149"/>
      <c r="P440" s="149"/>
      <c r="Q440" s="149"/>
      <c r="R440" s="148"/>
      <c r="S440" s="235"/>
      <c r="T440" s="280"/>
    </row>
    <row r="441" spans="2:20" ht="12.75" hidden="1">
      <c r="B441" s="281"/>
      <c r="C441" s="148"/>
      <c r="D441" s="148"/>
      <c r="E441" s="148"/>
      <c r="F441" s="151" t="s">
        <v>62</v>
      </c>
      <c r="G441" s="151"/>
      <c r="H441" s="151"/>
      <c r="I441" s="151">
        <f>L441+O441+R441</f>
        <v>0</v>
      </c>
      <c r="J441" s="151"/>
      <c r="K441" s="151"/>
      <c r="L441" s="151"/>
      <c r="M441" s="151"/>
      <c r="N441" s="151"/>
      <c r="O441" s="151"/>
      <c r="P441" s="151"/>
      <c r="Q441" s="151"/>
      <c r="R441" s="206"/>
      <c r="S441" s="235"/>
      <c r="T441" s="280"/>
    </row>
    <row r="442" spans="2:20" ht="25.5" customHeight="1" hidden="1" thickBot="1">
      <c r="B442" s="281" t="s">
        <v>140</v>
      </c>
      <c r="C442" s="148" t="s">
        <v>61</v>
      </c>
      <c r="D442" s="148"/>
      <c r="E442" s="148"/>
      <c r="F442" s="149" t="s">
        <v>63</v>
      </c>
      <c r="G442" s="149"/>
      <c r="H442" s="149"/>
      <c r="I442" s="151"/>
      <c r="J442" s="151"/>
      <c r="K442" s="151"/>
      <c r="L442" s="148"/>
      <c r="M442" s="148"/>
      <c r="N442" s="148"/>
      <c r="O442" s="148"/>
      <c r="P442" s="148"/>
      <c r="Q442" s="148"/>
      <c r="R442" s="148"/>
      <c r="S442" s="235"/>
      <c r="T442" s="280"/>
    </row>
    <row r="443" spans="2:20" ht="25.5" hidden="1">
      <c r="B443" s="283"/>
      <c r="C443" s="282"/>
      <c r="D443" s="282"/>
      <c r="E443" s="282"/>
      <c r="F443" s="149" t="s">
        <v>64</v>
      </c>
      <c r="G443" s="149"/>
      <c r="H443" s="149"/>
      <c r="I443" s="151">
        <f>L443+O443+R443</f>
        <v>0</v>
      </c>
      <c r="J443" s="151"/>
      <c r="K443" s="151"/>
      <c r="L443" s="148"/>
      <c r="M443" s="148"/>
      <c r="N443" s="148"/>
      <c r="O443" s="148"/>
      <c r="P443" s="148"/>
      <c r="Q443" s="148"/>
      <c r="R443" s="148"/>
      <c r="S443" s="235"/>
      <c r="T443" s="280"/>
    </row>
    <row r="444" spans="2:20" ht="25.5" hidden="1">
      <c r="B444" s="283"/>
      <c r="C444" s="282"/>
      <c r="D444" s="282"/>
      <c r="E444" s="282"/>
      <c r="F444" s="149" t="s">
        <v>65</v>
      </c>
      <c r="G444" s="149"/>
      <c r="H444" s="149"/>
      <c r="I444" s="151">
        <f>L444+O444+R444</f>
        <v>0</v>
      </c>
      <c r="J444" s="151"/>
      <c r="K444" s="151"/>
      <c r="L444" s="149"/>
      <c r="M444" s="149"/>
      <c r="N444" s="149"/>
      <c r="O444" s="149"/>
      <c r="P444" s="149"/>
      <c r="Q444" s="149"/>
      <c r="R444" s="148"/>
      <c r="S444" s="235"/>
      <c r="T444" s="280"/>
    </row>
    <row r="445" spans="2:20" ht="13.5" customHeight="1" hidden="1" thickBot="1">
      <c r="B445" s="283"/>
      <c r="C445" s="282"/>
      <c r="D445" s="282"/>
      <c r="E445" s="282"/>
      <c r="F445" s="149" t="s">
        <v>66</v>
      </c>
      <c r="G445" s="149"/>
      <c r="H445" s="149"/>
      <c r="I445" s="151">
        <f>L445+O445+R445</f>
        <v>0</v>
      </c>
      <c r="J445" s="151"/>
      <c r="K445" s="151"/>
      <c r="L445" s="149"/>
      <c r="M445" s="149"/>
      <c r="N445" s="149"/>
      <c r="O445" s="149"/>
      <c r="P445" s="149"/>
      <c r="Q445" s="149"/>
      <c r="R445" s="148"/>
      <c r="S445" s="235"/>
      <c r="T445" s="280"/>
    </row>
    <row r="446" spans="2:20" ht="38.25" customHeight="1" hidden="1" thickBot="1">
      <c r="B446" s="431" t="s">
        <v>141</v>
      </c>
      <c r="C446" s="148" t="s">
        <v>61</v>
      </c>
      <c r="D446" s="148"/>
      <c r="E446" s="148"/>
      <c r="F446" s="148"/>
      <c r="G446" s="148"/>
      <c r="H446" s="148"/>
      <c r="I446" s="151"/>
      <c r="J446" s="151"/>
      <c r="K446" s="151"/>
      <c r="L446" s="149"/>
      <c r="M446" s="149"/>
      <c r="N446" s="149"/>
      <c r="O446" s="149"/>
      <c r="P446" s="149"/>
      <c r="Q446" s="149"/>
      <c r="R446" s="148"/>
      <c r="S446" s="235"/>
      <c r="T446" s="280"/>
    </row>
    <row r="447" spans="2:20" ht="12.75" customHeight="1" hidden="1" thickBot="1">
      <c r="B447" s="431"/>
      <c r="C447" s="148"/>
      <c r="D447" s="148"/>
      <c r="E447" s="148"/>
      <c r="F447" s="148"/>
      <c r="G447" s="148"/>
      <c r="H447" s="148"/>
      <c r="I447" s="151"/>
      <c r="J447" s="151"/>
      <c r="K447" s="151"/>
      <c r="L447" s="149"/>
      <c r="M447" s="149"/>
      <c r="N447" s="149"/>
      <c r="O447" s="149"/>
      <c r="P447" s="149"/>
      <c r="Q447" s="149"/>
      <c r="R447" s="148"/>
      <c r="S447" s="235"/>
      <c r="T447" s="280"/>
    </row>
    <row r="448" spans="2:20" ht="12.75" customHeight="1" hidden="1" thickBot="1">
      <c r="B448" s="431"/>
      <c r="C448" s="148"/>
      <c r="D448" s="148"/>
      <c r="E448" s="148"/>
      <c r="F448" s="148"/>
      <c r="G448" s="148"/>
      <c r="H448" s="148"/>
      <c r="I448" s="151"/>
      <c r="J448" s="151"/>
      <c r="K448" s="151"/>
      <c r="L448" s="148"/>
      <c r="M448" s="148"/>
      <c r="N448" s="148"/>
      <c r="O448" s="148"/>
      <c r="P448" s="148"/>
      <c r="Q448" s="148"/>
      <c r="R448" s="148"/>
      <c r="S448" s="316"/>
      <c r="T448" s="280"/>
    </row>
    <row r="449" spans="2:20" ht="0.75" customHeight="1" hidden="1" thickBot="1">
      <c r="B449" s="431"/>
      <c r="C449" s="148"/>
      <c r="D449" s="148"/>
      <c r="E449" s="148"/>
      <c r="F449" s="148"/>
      <c r="G449" s="148"/>
      <c r="H449" s="148"/>
      <c r="I449" s="151"/>
      <c r="J449" s="151"/>
      <c r="K449" s="151"/>
      <c r="L449" s="148"/>
      <c r="M449" s="148"/>
      <c r="N449" s="148"/>
      <c r="O449" s="148"/>
      <c r="P449" s="148"/>
      <c r="Q449" s="148"/>
      <c r="R449" s="148"/>
      <c r="S449" s="316"/>
      <c r="T449" s="280"/>
    </row>
    <row r="450" spans="2:20" ht="13.5" customHeight="1" hidden="1" thickBot="1">
      <c r="B450" s="431"/>
      <c r="C450" s="148"/>
      <c r="D450" s="148"/>
      <c r="E450" s="148"/>
      <c r="F450" s="148"/>
      <c r="G450" s="148"/>
      <c r="H450" s="148"/>
      <c r="I450" s="151"/>
      <c r="J450" s="151"/>
      <c r="K450" s="151"/>
      <c r="L450" s="148"/>
      <c r="M450" s="148"/>
      <c r="N450" s="148"/>
      <c r="O450" s="148"/>
      <c r="P450" s="148"/>
      <c r="Q450" s="148"/>
      <c r="R450" s="148"/>
      <c r="S450" s="316"/>
      <c r="T450" s="280"/>
    </row>
    <row r="451" spans="2:20" ht="38.25" customHeight="1" hidden="1" thickBot="1">
      <c r="B451" s="431"/>
      <c r="C451" s="148"/>
      <c r="D451" s="148"/>
      <c r="E451" s="148"/>
      <c r="F451" s="148"/>
      <c r="G451" s="148"/>
      <c r="H451" s="148"/>
      <c r="I451" s="151"/>
      <c r="J451" s="151"/>
      <c r="K451" s="151"/>
      <c r="L451" s="148"/>
      <c r="M451" s="148"/>
      <c r="N451" s="148"/>
      <c r="O451" s="148"/>
      <c r="P451" s="148"/>
      <c r="Q451" s="148"/>
      <c r="R451" s="148"/>
      <c r="S451" s="316"/>
      <c r="T451" s="280"/>
    </row>
    <row r="452" spans="2:20" ht="38.25" customHeight="1" hidden="1" thickBot="1">
      <c r="B452" s="431"/>
      <c r="C452" s="148"/>
      <c r="D452" s="148"/>
      <c r="E452" s="148"/>
      <c r="F452" s="148"/>
      <c r="G452" s="148"/>
      <c r="H452" s="148"/>
      <c r="I452" s="151"/>
      <c r="J452" s="151"/>
      <c r="K452" s="151"/>
      <c r="L452" s="148"/>
      <c r="M452" s="148"/>
      <c r="N452" s="148"/>
      <c r="O452" s="148"/>
      <c r="P452" s="148"/>
      <c r="Q452" s="148"/>
      <c r="R452" s="148"/>
      <c r="S452" s="316"/>
      <c r="T452" s="280"/>
    </row>
    <row r="453" spans="2:20" ht="38.25" customHeight="1" hidden="1" thickBot="1">
      <c r="B453" s="431"/>
      <c r="C453" s="148"/>
      <c r="D453" s="148"/>
      <c r="E453" s="148"/>
      <c r="F453" s="148"/>
      <c r="G453" s="148"/>
      <c r="H453" s="148"/>
      <c r="I453" s="151"/>
      <c r="J453" s="151"/>
      <c r="K453" s="151"/>
      <c r="L453" s="148"/>
      <c r="M453" s="148"/>
      <c r="N453" s="148"/>
      <c r="O453" s="148"/>
      <c r="P453" s="148"/>
      <c r="Q453" s="148"/>
      <c r="R453" s="148"/>
      <c r="S453" s="316"/>
      <c r="T453" s="280"/>
    </row>
    <row r="454" spans="2:20" ht="25.5" customHeight="1" hidden="1" thickBot="1">
      <c r="B454" s="431"/>
      <c r="C454" s="148"/>
      <c r="D454" s="148"/>
      <c r="E454" s="148"/>
      <c r="F454" s="148"/>
      <c r="G454" s="148"/>
      <c r="H454" s="148"/>
      <c r="I454" s="151"/>
      <c r="J454" s="151"/>
      <c r="K454" s="151"/>
      <c r="L454" s="148"/>
      <c r="M454" s="148"/>
      <c r="N454" s="148"/>
      <c r="O454" s="148"/>
      <c r="P454" s="148"/>
      <c r="Q454" s="148"/>
      <c r="R454" s="148"/>
      <c r="S454" s="316"/>
      <c r="T454" s="280"/>
    </row>
    <row r="455" spans="2:20" ht="16.5" customHeight="1">
      <c r="B455" s="426" t="s">
        <v>230</v>
      </c>
      <c r="C455" s="370" t="s">
        <v>200</v>
      </c>
      <c r="D455" s="170">
        <f>G455+J455+M455+P455</f>
        <v>1855275.98</v>
      </c>
      <c r="E455" s="170">
        <f>H455+K455+N455+Q455</f>
        <v>1855275.98</v>
      </c>
      <c r="F455" s="170">
        <f>E455/D455*100</f>
        <v>100</v>
      </c>
      <c r="G455" s="151"/>
      <c r="H455" s="151"/>
      <c r="I455" s="151"/>
      <c r="J455" s="151"/>
      <c r="K455" s="151"/>
      <c r="L455" s="170" t="e">
        <f>K455/J455*100</f>
        <v>#DIV/0!</v>
      </c>
      <c r="M455" s="149">
        <v>1855275.98</v>
      </c>
      <c r="N455" s="149">
        <v>1855275.98</v>
      </c>
      <c r="O455" s="170">
        <f>N455/M455*100</f>
        <v>100</v>
      </c>
      <c r="P455" s="149"/>
      <c r="Q455" s="149"/>
      <c r="R455" s="148"/>
      <c r="S455" s="151">
        <f>E455</f>
        <v>1855275.98</v>
      </c>
      <c r="T455" s="280"/>
    </row>
    <row r="456" spans="2:20" ht="16.5" customHeight="1">
      <c r="B456" s="426"/>
      <c r="C456" s="372"/>
      <c r="D456" s="148"/>
      <c r="E456" s="148"/>
      <c r="F456" s="149"/>
      <c r="G456" s="149"/>
      <c r="H456" s="149"/>
      <c r="I456" s="151"/>
      <c r="J456" s="151"/>
      <c r="K456" s="151"/>
      <c r="L456" s="149"/>
      <c r="M456" s="149"/>
      <c r="N456" s="149"/>
      <c r="O456" s="149"/>
      <c r="P456" s="149"/>
      <c r="Q456" s="149"/>
      <c r="R456" s="148"/>
      <c r="S456" s="235"/>
      <c r="T456" s="280"/>
    </row>
    <row r="457" spans="2:20" ht="16.5" customHeight="1">
      <c r="B457" s="426"/>
      <c r="C457" s="148" t="s">
        <v>80</v>
      </c>
      <c r="D457" s="148"/>
      <c r="E457" s="148"/>
      <c r="F457" s="149"/>
      <c r="G457" s="149"/>
      <c r="H457" s="149"/>
      <c r="I457" s="151"/>
      <c r="J457" s="151"/>
      <c r="K457" s="151"/>
      <c r="L457" s="149"/>
      <c r="M457" s="149"/>
      <c r="N457" s="149"/>
      <c r="O457" s="149"/>
      <c r="P457" s="149"/>
      <c r="Q457" s="149"/>
      <c r="R457" s="148"/>
      <c r="S457" s="235"/>
      <c r="T457" s="280"/>
    </row>
    <row r="458" spans="2:20" ht="0.75" customHeight="1" thickBot="1">
      <c r="B458" s="448" t="s">
        <v>231</v>
      </c>
      <c r="C458" s="370" t="s">
        <v>61</v>
      </c>
      <c r="D458" s="149"/>
      <c r="E458" s="151">
        <f>E460+E461+E462</f>
        <v>384000</v>
      </c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235"/>
      <c r="T458" s="280"/>
    </row>
    <row r="459" spans="2:20" ht="16.5" customHeight="1" hidden="1">
      <c r="B459" s="449"/>
      <c r="C459" s="371"/>
      <c r="D459" s="149"/>
      <c r="E459" s="148"/>
      <c r="F459" s="149"/>
      <c r="G459" s="149"/>
      <c r="H459" s="149"/>
      <c r="I459" s="151"/>
      <c r="J459" s="151"/>
      <c r="K459" s="151"/>
      <c r="L459" s="149"/>
      <c r="M459" s="149"/>
      <c r="N459" s="149"/>
      <c r="O459" s="149"/>
      <c r="P459" s="149"/>
      <c r="Q459" s="149"/>
      <c r="R459" s="148"/>
      <c r="S459" s="235"/>
      <c r="T459" s="280"/>
    </row>
    <row r="460" spans="2:20" ht="16.5" customHeight="1" hidden="1">
      <c r="B460" s="449"/>
      <c r="C460" s="371"/>
      <c r="D460" s="149"/>
      <c r="E460" s="149">
        <v>0</v>
      </c>
      <c r="F460" s="149"/>
      <c r="G460" s="149"/>
      <c r="H460" s="149"/>
      <c r="I460" s="151"/>
      <c r="J460" s="151"/>
      <c r="K460" s="151"/>
      <c r="L460" s="149"/>
      <c r="M460" s="149"/>
      <c r="N460" s="149"/>
      <c r="O460" s="149"/>
      <c r="P460" s="149"/>
      <c r="Q460" s="149"/>
      <c r="R460" s="149"/>
      <c r="S460" s="235"/>
      <c r="T460" s="280"/>
    </row>
    <row r="461" spans="2:20" ht="16.5" customHeight="1" hidden="1" thickBot="1">
      <c r="B461" s="449"/>
      <c r="C461" s="371"/>
      <c r="D461" s="149"/>
      <c r="E461" s="148">
        <v>0</v>
      </c>
      <c r="F461" s="149"/>
      <c r="G461" s="149"/>
      <c r="H461" s="149"/>
      <c r="I461" s="151"/>
      <c r="J461" s="151"/>
      <c r="K461" s="151"/>
      <c r="L461" s="149"/>
      <c r="M461" s="149"/>
      <c r="N461" s="149"/>
      <c r="O461" s="149"/>
      <c r="P461" s="149"/>
      <c r="Q461" s="149"/>
      <c r="R461" s="148"/>
      <c r="S461" s="235"/>
      <c r="T461" s="280"/>
    </row>
    <row r="462" spans="2:20" ht="16.5" customHeight="1">
      <c r="B462" s="449"/>
      <c r="C462" s="371"/>
      <c r="D462" s="170">
        <f>G462+J462+M462+P462</f>
        <v>384000</v>
      </c>
      <c r="E462" s="170">
        <f>H462+K462+N462+Q462</f>
        <v>384000</v>
      </c>
      <c r="F462" s="170">
        <f>E462/D462*100</f>
        <v>100</v>
      </c>
      <c r="G462" s="149"/>
      <c r="H462" s="149"/>
      <c r="I462" s="151"/>
      <c r="J462" s="151"/>
      <c r="K462" s="151"/>
      <c r="L462" s="149"/>
      <c r="M462" s="149">
        <v>384000</v>
      </c>
      <c r="N462" s="149">
        <v>384000</v>
      </c>
      <c r="O462" s="170">
        <f>N462/M462*100</f>
        <v>100</v>
      </c>
      <c r="P462" s="149"/>
      <c r="Q462" s="149"/>
      <c r="R462" s="148"/>
      <c r="S462" s="151">
        <f>E462</f>
        <v>384000</v>
      </c>
      <c r="T462" s="375"/>
    </row>
    <row r="463" spans="2:20" ht="25.5" customHeight="1" thickBot="1">
      <c r="B463" s="450"/>
      <c r="C463" s="372"/>
      <c r="D463" s="282"/>
      <c r="E463" s="148"/>
      <c r="F463" s="282"/>
      <c r="G463" s="282"/>
      <c r="H463" s="282"/>
      <c r="I463" s="206"/>
      <c r="J463" s="206"/>
      <c r="K463" s="206"/>
      <c r="L463" s="148"/>
      <c r="M463" s="148"/>
      <c r="N463" s="148"/>
      <c r="O463" s="149"/>
      <c r="P463" s="149"/>
      <c r="Q463" s="149"/>
      <c r="R463" s="148"/>
      <c r="S463" s="235"/>
      <c r="T463" s="376"/>
    </row>
    <row r="464" spans="2:20" ht="20.25" customHeight="1">
      <c r="B464" s="431" t="s">
        <v>232</v>
      </c>
      <c r="C464" s="370" t="s">
        <v>61</v>
      </c>
      <c r="D464" s="170">
        <f>G464+J464+M464+P464</f>
        <v>108147.15</v>
      </c>
      <c r="E464" s="170">
        <f>H464+K464+N464+Q464</f>
        <v>108147.15</v>
      </c>
      <c r="F464" s="170">
        <f>E464/D464*100</f>
        <v>100</v>
      </c>
      <c r="G464" s="151"/>
      <c r="H464" s="151"/>
      <c r="I464" s="151"/>
      <c r="J464" s="151"/>
      <c r="K464" s="151"/>
      <c r="L464" s="151"/>
      <c r="M464" s="148">
        <v>108147.15</v>
      </c>
      <c r="N464" s="148">
        <v>108147.15</v>
      </c>
      <c r="O464" s="170">
        <f>N464/M464*100</f>
        <v>100</v>
      </c>
      <c r="P464" s="151"/>
      <c r="Q464" s="151"/>
      <c r="R464" s="151"/>
      <c r="S464" s="151">
        <f>E464</f>
        <v>108147.15</v>
      </c>
      <c r="T464" s="376"/>
    </row>
    <row r="465" spans="2:20" ht="14.25" customHeight="1">
      <c r="B465" s="431"/>
      <c r="C465" s="372"/>
      <c r="D465" s="249"/>
      <c r="E465" s="148"/>
      <c r="F465" s="149"/>
      <c r="G465" s="149"/>
      <c r="H465" s="149"/>
      <c r="I465" s="151"/>
      <c r="J465" s="151"/>
      <c r="K465" s="151"/>
      <c r="L465" s="149"/>
      <c r="M465" s="148"/>
      <c r="N465" s="148"/>
      <c r="O465" s="149"/>
      <c r="P465" s="149"/>
      <c r="Q465" s="149"/>
      <c r="R465" s="148"/>
      <c r="S465" s="235"/>
      <c r="T465" s="376"/>
    </row>
    <row r="466" spans="2:20" ht="0.75" customHeight="1" thickBot="1">
      <c r="B466" s="431"/>
      <c r="C466" s="370" t="s">
        <v>181</v>
      </c>
      <c r="D466" s="153"/>
      <c r="E466" s="148"/>
      <c r="F466" s="149"/>
      <c r="G466" s="149"/>
      <c r="H466" s="149"/>
      <c r="I466" s="151"/>
      <c r="J466" s="151"/>
      <c r="K466" s="151"/>
      <c r="L466" s="148"/>
      <c r="M466" s="148"/>
      <c r="N466" s="148"/>
      <c r="O466" s="148"/>
      <c r="P466" s="148"/>
      <c r="Q466" s="148"/>
      <c r="R466" s="148"/>
      <c r="S466" s="235"/>
      <c r="T466" s="377"/>
    </row>
    <row r="467" spans="2:20" ht="21" customHeight="1" hidden="1">
      <c r="B467" s="431"/>
      <c r="C467" s="371"/>
      <c r="D467" s="296"/>
      <c r="E467" s="148"/>
      <c r="F467" s="149"/>
      <c r="G467" s="149"/>
      <c r="H467" s="149"/>
      <c r="I467" s="151"/>
      <c r="J467" s="151"/>
      <c r="K467" s="151"/>
      <c r="L467" s="148"/>
      <c r="M467" s="148"/>
      <c r="N467" s="148"/>
      <c r="O467" s="148"/>
      <c r="P467" s="148"/>
      <c r="Q467" s="148"/>
      <c r="R467" s="148"/>
      <c r="S467" s="235"/>
      <c r="T467" s="280"/>
    </row>
    <row r="468" spans="2:20" ht="13.5" hidden="1" thickBot="1">
      <c r="B468" s="431"/>
      <c r="C468" s="372"/>
      <c r="D468" s="249"/>
      <c r="E468" s="148"/>
      <c r="F468" s="149"/>
      <c r="G468" s="149"/>
      <c r="H468" s="149"/>
      <c r="I468" s="151"/>
      <c r="J468" s="151"/>
      <c r="K468" s="151"/>
      <c r="L468" s="148"/>
      <c r="M468" s="148"/>
      <c r="N468" s="148"/>
      <c r="O468" s="148"/>
      <c r="P468" s="148"/>
      <c r="Q468" s="148"/>
      <c r="R468" s="148"/>
      <c r="S468" s="235"/>
      <c r="T468" s="280"/>
    </row>
    <row r="469" spans="2:20" ht="24.75" customHeight="1">
      <c r="B469" s="431" t="s">
        <v>233</v>
      </c>
      <c r="C469" s="370" t="s">
        <v>61</v>
      </c>
      <c r="D469" s="170">
        <f>G469+J469+M469+P469</f>
        <v>7129683.9399999995</v>
      </c>
      <c r="E469" s="170">
        <f>H469+K469+N469+Q469</f>
        <v>7129683.9399999995</v>
      </c>
      <c r="F469" s="170">
        <f>E469/D469*100</f>
        <v>100</v>
      </c>
      <c r="G469" s="151"/>
      <c r="H469" s="151"/>
      <c r="I469" s="151"/>
      <c r="J469" s="151">
        <v>1396915.2</v>
      </c>
      <c r="K469" s="151">
        <v>1396915.2</v>
      </c>
      <c r="L469" s="151"/>
      <c r="M469" s="148">
        <v>39050.72</v>
      </c>
      <c r="N469" s="148">
        <v>39050.72</v>
      </c>
      <c r="O469" s="170">
        <f>N469/M469*100</f>
        <v>100</v>
      </c>
      <c r="P469" s="148">
        <v>5693718.02</v>
      </c>
      <c r="Q469" s="148">
        <v>5693718.02</v>
      </c>
      <c r="R469" s="170">
        <f>Q469/P469*100</f>
        <v>100</v>
      </c>
      <c r="S469" s="151">
        <f>E469</f>
        <v>7129683.9399999995</v>
      </c>
      <c r="T469" s="280"/>
    </row>
    <row r="470" spans="2:20" ht="15" customHeight="1" thickBot="1">
      <c r="B470" s="431"/>
      <c r="C470" s="372"/>
      <c r="D470" s="148"/>
      <c r="E470" s="148"/>
      <c r="F470" s="149"/>
      <c r="G470" s="149"/>
      <c r="H470" s="149"/>
      <c r="I470" s="151"/>
      <c r="J470" s="151"/>
      <c r="K470" s="151"/>
      <c r="L470" s="149"/>
      <c r="M470" s="149"/>
      <c r="N470" s="149"/>
      <c r="O470" s="149"/>
      <c r="P470" s="149"/>
      <c r="Q470" s="149"/>
      <c r="R470" s="148"/>
      <c r="S470" s="235"/>
      <c r="T470" s="280"/>
    </row>
    <row r="471" spans="2:20" ht="21" customHeight="1" hidden="1">
      <c r="B471" s="431"/>
      <c r="C471" s="370" t="s">
        <v>181</v>
      </c>
      <c r="D471" s="153"/>
      <c r="E471" s="148"/>
      <c r="F471" s="149"/>
      <c r="G471" s="149"/>
      <c r="H471" s="149"/>
      <c r="I471" s="151"/>
      <c r="J471" s="151"/>
      <c r="K471" s="151"/>
      <c r="L471" s="149"/>
      <c r="M471" s="149"/>
      <c r="N471" s="149"/>
      <c r="O471" s="148"/>
      <c r="P471" s="148"/>
      <c r="Q471" s="148"/>
      <c r="R471" s="148"/>
      <c r="S471" s="235"/>
      <c r="T471" s="280"/>
    </row>
    <row r="472" spans="2:20" ht="21" customHeight="1" hidden="1">
      <c r="B472" s="431"/>
      <c r="C472" s="371"/>
      <c r="D472" s="296"/>
      <c r="E472" s="148"/>
      <c r="F472" s="149"/>
      <c r="G472" s="149"/>
      <c r="H472" s="149"/>
      <c r="I472" s="151"/>
      <c r="J472" s="151"/>
      <c r="K472" s="151"/>
      <c r="L472" s="149"/>
      <c r="M472" s="149"/>
      <c r="N472" s="149"/>
      <c r="O472" s="148"/>
      <c r="P472" s="148"/>
      <c r="Q472" s="148"/>
      <c r="R472" s="148"/>
      <c r="S472" s="235"/>
      <c r="T472" s="280"/>
    </row>
    <row r="473" spans="2:20" ht="21" customHeight="1" hidden="1">
      <c r="B473" s="431"/>
      <c r="C473" s="371"/>
      <c r="D473" s="296"/>
      <c r="E473" s="148"/>
      <c r="F473" s="149"/>
      <c r="G473" s="149"/>
      <c r="H473" s="149"/>
      <c r="I473" s="151"/>
      <c r="J473" s="151"/>
      <c r="K473" s="151"/>
      <c r="L473" s="149"/>
      <c r="M473" s="149"/>
      <c r="N473" s="149"/>
      <c r="O473" s="148"/>
      <c r="P473" s="148"/>
      <c r="Q473" s="148"/>
      <c r="R473" s="148"/>
      <c r="S473" s="235"/>
      <c r="T473" s="280"/>
    </row>
    <row r="474" spans="2:20" ht="21" customHeight="1" hidden="1">
      <c r="B474" s="431"/>
      <c r="C474" s="371"/>
      <c r="D474" s="296"/>
      <c r="E474" s="148"/>
      <c r="F474" s="149"/>
      <c r="G474" s="149"/>
      <c r="H474" s="149"/>
      <c r="I474" s="151"/>
      <c r="J474" s="151"/>
      <c r="K474" s="151"/>
      <c r="L474" s="149"/>
      <c r="M474" s="149"/>
      <c r="N474" s="149"/>
      <c r="O474" s="148"/>
      <c r="P474" s="148"/>
      <c r="Q474" s="148"/>
      <c r="R474" s="148"/>
      <c r="S474" s="235"/>
      <c r="T474" s="280"/>
    </row>
    <row r="475" spans="2:20" ht="12.75" hidden="1">
      <c r="B475" s="431"/>
      <c r="C475" s="372"/>
      <c r="D475" s="249"/>
      <c r="E475" s="148"/>
      <c r="F475" s="149"/>
      <c r="G475" s="149"/>
      <c r="H475" s="149"/>
      <c r="I475" s="151"/>
      <c r="J475" s="151"/>
      <c r="K475" s="151"/>
      <c r="L475" s="149"/>
      <c r="M475" s="149"/>
      <c r="N475" s="149"/>
      <c r="O475" s="148"/>
      <c r="P475" s="148"/>
      <c r="Q475" s="148"/>
      <c r="R475" s="148"/>
      <c r="S475" s="235"/>
      <c r="T475" s="280"/>
    </row>
    <row r="476" spans="2:20" ht="21" customHeight="1" hidden="1">
      <c r="B476" s="431" t="s">
        <v>170</v>
      </c>
      <c r="C476" s="148" t="s">
        <v>61</v>
      </c>
      <c r="D476" s="148"/>
      <c r="E476" s="206">
        <f>E478+E479</f>
        <v>0</v>
      </c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206"/>
      <c r="S476" s="235"/>
      <c r="T476" s="280"/>
    </row>
    <row r="477" spans="2:20" ht="21" customHeight="1" hidden="1">
      <c r="B477" s="431"/>
      <c r="C477" s="370" t="s">
        <v>80</v>
      </c>
      <c r="D477" s="153"/>
      <c r="E477" s="148"/>
      <c r="F477" s="149"/>
      <c r="G477" s="149"/>
      <c r="H477" s="149"/>
      <c r="I477" s="151"/>
      <c r="J477" s="151"/>
      <c r="K477" s="151"/>
      <c r="L477" s="149"/>
      <c r="M477" s="149"/>
      <c r="N477" s="149"/>
      <c r="O477" s="149"/>
      <c r="P477" s="149"/>
      <c r="Q477" s="149"/>
      <c r="R477" s="148"/>
      <c r="S477" s="235"/>
      <c r="T477" s="280"/>
    </row>
    <row r="478" spans="2:20" ht="21" customHeight="1" hidden="1">
      <c r="B478" s="431"/>
      <c r="C478" s="371"/>
      <c r="D478" s="296"/>
      <c r="E478" s="148"/>
      <c r="F478" s="149"/>
      <c r="G478" s="149"/>
      <c r="H478" s="149"/>
      <c r="I478" s="151"/>
      <c r="J478" s="151"/>
      <c r="K478" s="151"/>
      <c r="L478" s="149"/>
      <c r="M478" s="149"/>
      <c r="N478" s="149"/>
      <c r="O478" s="148"/>
      <c r="P478" s="148"/>
      <c r="Q478" s="148"/>
      <c r="R478" s="148"/>
      <c r="S478" s="235"/>
      <c r="T478" s="280"/>
    </row>
    <row r="479" spans="2:20" ht="12.75" hidden="1">
      <c r="B479" s="431"/>
      <c r="C479" s="372"/>
      <c r="D479" s="249"/>
      <c r="E479" s="148"/>
      <c r="F479" s="282"/>
      <c r="G479" s="282"/>
      <c r="H479" s="282"/>
      <c r="I479" s="206"/>
      <c r="J479" s="206"/>
      <c r="K479" s="206"/>
      <c r="L479" s="148"/>
      <c r="M479" s="148"/>
      <c r="N479" s="148"/>
      <c r="O479" s="148"/>
      <c r="P479" s="148"/>
      <c r="Q479" s="148"/>
      <c r="R479" s="148"/>
      <c r="S479" s="235"/>
      <c r="T479" s="280"/>
    </row>
    <row r="480" spans="2:20" ht="21" customHeight="1" hidden="1">
      <c r="B480" s="431" t="s">
        <v>143</v>
      </c>
      <c r="C480" s="379" t="s">
        <v>61</v>
      </c>
      <c r="D480" s="149"/>
      <c r="E480" s="206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206"/>
      <c r="S480" s="235"/>
      <c r="T480" s="280"/>
    </row>
    <row r="481" spans="2:20" ht="21" customHeight="1" hidden="1">
      <c r="B481" s="431"/>
      <c r="C481" s="379"/>
      <c r="D481" s="149"/>
      <c r="E481" s="148"/>
      <c r="F481" s="149"/>
      <c r="G481" s="149"/>
      <c r="H481" s="149"/>
      <c r="I481" s="151"/>
      <c r="J481" s="151"/>
      <c r="K481" s="151"/>
      <c r="L481" s="148"/>
      <c r="M481" s="148"/>
      <c r="N481" s="148"/>
      <c r="O481" s="148"/>
      <c r="P481" s="148"/>
      <c r="Q481" s="148"/>
      <c r="R481" s="148"/>
      <c r="S481" s="235"/>
      <c r="T481" s="280"/>
    </row>
    <row r="482" spans="2:20" ht="12.75" hidden="1">
      <c r="B482" s="431"/>
      <c r="C482" s="379"/>
      <c r="D482" s="149"/>
      <c r="E482" s="148"/>
      <c r="F482" s="149"/>
      <c r="G482" s="149"/>
      <c r="H482" s="149"/>
      <c r="I482" s="151"/>
      <c r="J482" s="151"/>
      <c r="K482" s="151"/>
      <c r="L482" s="148"/>
      <c r="M482" s="148"/>
      <c r="N482" s="148"/>
      <c r="O482" s="148"/>
      <c r="P482" s="148"/>
      <c r="Q482" s="148"/>
      <c r="R482" s="148"/>
      <c r="S482" s="235"/>
      <c r="T482" s="280"/>
    </row>
    <row r="483" spans="2:20" ht="12.75" hidden="1">
      <c r="B483" s="431"/>
      <c r="C483" s="379"/>
      <c r="D483" s="149"/>
      <c r="E483" s="148"/>
      <c r="F483" s="149"/>
      <c r="G483" s="149"/>
      <c r="H483" s="149"/>
      <c r="I483" s="151"/>
      <c r="J483" s="151"/>
      <c r="K483" s="151"/>
      <c r="L483" s="149"/>
      <c r="M483" s="149"/>
      <c r="N483" s="149"/>
      <c r="O483" s="149"/>
      <c r="P483" s="149"/>
      <c r="Q483" s="149"/>
      <c r="R483" s="148"/>
      <c r="S483" s="235"/>
      <c r="T483" s="280"/>
    </row>
    <row r="484" spans="2:20" ht="21" customHeight="1" hidden="1">
      <c r="B484" s="431"/>
      <c r="C484" s="379"/>
      <c r="D484" s="149"/>
      <c r="E484" s="148"/>
      <c r="F484" s="149"/>
      <c r="G484" s="149"/>
      <c r="H484" s="149"/>
      <c r="I484" s="151"/>
      <c r="J484" s="151"/>
      <c r="K484" s="151"/>
      <c r="L484" s="149"/>
      <c r="M484" s="149"/>
      <c r="N484" s="149"/>
      <c r="O484" s="149"/>
      <c r="P484" s="149"/>
      <c r="Q484" s="149"/>
      <c r="R484" s="148"/>
      <c r="S484" s="235"/>
      <c r="T484" s="280"/>
    </row>
    <row r="485" spans="2:20" ht="21" customHeight="1" hidden="1">
      <c r="B485" s="431" t="s">
        <v>144</v>
      </c>
      <c r="C485" s="148"/>
      <c r="D485" s="148"/>
      <c r="E485" s="206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206"/>
      <c r="S485" s="235"/>
      <c r="T485" s="280"/>
    </row>
    <row r="486" spans="2:20" ht="21" customHeight="1" hidden="1">
      <c r="B486" s="431"/>
      <c r="C486" s="148" t="s">
        <v>61</v>
      </c>
      <c r="D486" s="148"/>
      <c r="E486" s="148"/>
      <c r="F486" s="149"/>
      <c r="G486" s="149"/>
      <c r="H486" s="149"/>
      <c r="I486" s="151"/>
      <c r="J486" s="151"/>
      <c r="K486" s="151"/>
      <c r="L486" s="148"/>
      <c r="M486" s="148"/>
      <c r="N486" s="148"/>
      <c r="O486" s="148"/>
      <c r="P486" s="148"/>
      <c r="Q486" s="148"/>
      <c r="R486" s="148"/>
      <c r="S486" s="235"/>
      <c r="T486" s="280"/>
    </row>
    <row r="487" spans="2:20" ht="12.75" hidden="1">
      <c r="B487" s="431"/>
      <c r="C487" s="282"/>
      <c r="D487" s="282"/>
      <c r="E487" s="148"/>
      <c r="F487" s="149"/>
      <c r="G487" s="149"/>
      <c r="H487" s="149"/>
      <c r="I487" s="151"/>
      <c r="J487" s="151"/>
      <c r="K487" s="151"/>
      <c r="L487" s="148"/>
      <c r="M487" s="148"/>
      <c r="N487" s="148"/>
      <c r="O487" s="148"/>
      <c r="P487" s="148"/>
      <c r="Q487" s="148"/>
      <c r="R487" s="148"/>
      <c r="S487" s="235"/>
      <c r="T487" s="280"/>
    </row>
    <row r="488" spans="2:20" ht="21" customHeight="1" hidden="1">
      <c r="B488" s="431"/>
      <c r="C488" s="282"/>
      <c r="D488" s="282"/>
      <c r="E488" s="148"/>
      <c r="F488" s="149"/>
      <c r="G488" s="149"/>
      <c r="H488" s="149"/>
      <c r="I488" s="151"/>
      <c r="J488" s="151"/>
      <c r="K488" s="151"/>
      <c r="L488" s="149"/>
      <c r="M488" s="149"/>
      <c r="N488" s="149"/>
      <c r="O488" s="149"/>
      <c r="P488" s="149"/>
      <c r="Q488" s="149"/>
      <c r="R488" s="148"/>
      <c r="S488" s="235"/>
      <c r="T488" s="280"/>
    </row>
    <row r="489" spans="2:20" ht="21" customHeight="1" hidden="1">
      <c r="B489" s="431"/>
      <c r="C489" s="282"/>
      <c r="D489" s="282"/>
      <c r="E489" s="148"/>
      <c r="F489" s="149"/>
      <c r="G489" s="149"/>
      <c r="H489" s="149"/>
      <c r="I489" s="151"/>
      <c r="J489" s="151"/>
      <c r="K489" s="151"/>
      <c r="L489" s="149"/>
      <c r="M489" s="149"/>
      <c r="N489" s="149"/>
      <c r="O489" s="149"/>
      <c r="P489" s="149"/>
      <c r="Q489" s="149"/>
      <c r="R489" s="148"/>
      <c r="S489" s="235"/>
      <c r="T489" s="280"/>
    </row>
    <row r="490" spans="2:20" ht="12.75" hidden="1">
      <c r="B490" s="281"/>
      <c r="C490" s="148"/>
      <c r="D490" s="148"/>
      <c r="E490" s="206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206"/>
      <c r="S490" s="235"/>
      <c r="T490" s="280"/>
    </row>
    <row r="491" spans="2:20" ht="21" customHeight="1" hidden="1">
      <c r="B491" s="281" t="s">
        <v>145</v>
      </c>
      <c r="C491" s="148" t="s">
        <v>61</v>
      </c>
      <c r="D491" s="148"/>
      <c r="E491" s="148"/>
      <c r="F491" s="149"/>
      <c r="G491" s="149"/>
      <c r="H491" s="149"/>
      <c r="I491" s="151"/>
      <c r="J491" s="151"/>
      <c r="K491" s="151"/>
      <c r="L491" s="148"/>
      <c r="M491" s="148"/>
      <c r="N491" s="148"/>
      <c r="O491" s="148"/>
      <c r="P491" s="148"/>
      <c r="Q491" s="148"/>
      <c r="R491" s="148"/>
      <c r="S491" s="235"/>
      <c r="T491" s="280"/>
    </row>
    <row r="492" spans="2:20" ht="12.75" hidden="1">
      <c r="B492" s="283"/>
      <c r="C492" s="282"/>
      <c r="D492" s="282"/>
      <c r="E492" s="148"/>
      <c r="F492" s="149"/>
      <c r="G492" s="149"/>
      <c r="H492" s="149"/>
      <c r="I492" s="151"/>
      <c r="J492" s="151"/>
      <c r="K492" s="151"/>
      <c r="L492" s="148"/>
      <c r="M492" s="148"/>
      <c r="N492" s="148"/>
      <c r="O492" s="148"/>
      <c r="P492" s="148"/>
      <c r="Q492" s="148"/>
      <c r="R492" s="148"/>
      <c r="S492" s="235"/>
      <c r="T492" s="280"/>
    </row>
    <row r="493" spans="2:20" ht="12.75" hidden="1">
      <c r="B493" s="283"/>
      <c r="C493" s="282"/>
      <c r="D493" s="282"/>
      <c r="E493" s="148"/>
      <c r="F493" s="149"/>
      <c r="G493" s="149"/>
      <c r="H493" s="149"/>
      <c r="I493" s="151"/>
      <c r="J493" s="151"/>
      <c r="K493" s="151"/>
      <c r="L493" s="149"/>
      <c r="M493" s="149"/>
      <c r="N493" s="149"/>
      <c r="O493" s="149"/>
      <c r="P493" s="149"/>
      <c r="Q493" s="149"/>
      <c r="R493" s="148"/>
      <c r="S493" s="235"/>
      <c r="T493" s="280"/>
    </row>
    <row r="494" spans="2:20" ht="21" customHeight="1" hidden="1">
      <c r="B494" s="283"/>
      <c r="C494" s="282"/>
      <c r="D494" s="282"/>
      <c r="E494" s="148"/>
      <c r="F494" s="149"/>
      <c r="G494" s="149"/>
      <c r="H494" s="149"/>
      <c r="I494" s="151"/>
      <c r="J494" s="151"/>
      <c r="K494" s="151"/>
      <c r="L494" s="149"/>
      <c r="M494" s="149"/>
      <c r="N494" s="149"/>
      <c r="O494" s="149"/>
      <c r="P494" s="149"/>
      <c r="Q494" s="149"/>
      <c r="R494" s="148"/>
      <c r="S494" s="235"/>
      <c r="T494" s="280"/>
    </row>
    <row r="495" spans="2:20" ht="12.75" hidden="1">
      <c r="B495" s="281"/>
      <c r="C495" s="148"/>
      <c r="D495" s="148"/>
      <c r="E495" s="206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206"/>
      <c r="S495" s="235"/>
      <c r="T495" s="280"/>
    </row>
    <row r="496" spans="2:20" ht="21" customHeight="1" hidden="1">
      <c r="B496" s="431" t="s">
        <v>178</v>
      </c>
      <c r="C496" s="370" t="s">
        <v>61</v>
      </c>
      <c r="D496" s="153"/>
      <c r="E496" s="148"/>
      <c r="F496" s="149"/>
      <c r="G496" s="149"/>
      <c r="H496" s="149"/>
      <c r="I496" s="151"/>
      <c r="J496" s="151"/>
      <c r="K496" s="151"/>
      <c r="L496" s="148"/>
      <c r="M496" s="148"/>
      <c r="N496" s="148"/>
      <c r="O496" s="148"/>
      <c r="P496" s="148"/>
      <c r="Q496" s="148"/>
      <c r="R496" s="148"/>
      <c r="S496" s="235"/>
      <c r="T496" s="280"/>
    </row>
    <row r="497" spans="2:20" ht="12.75" hidden="1">
      <c r="B497" s="431"/>
      <c r="C497" s="371"/>
      <c r="D497" s="296"/>
      <c r="E497" s="148"/>
      <c r="F497" s="149"/>
      <c r="G497" s="149"/>
      <c r="H497" s="149"/>
      <c r="I497" s="151"/>
      <c r="J497" s="151"/>
      <c r="K497" s="151"/>
      <c r="L497" s="148"/>
      <c r="M497" s="148"/>
      <c r="N497" s="148"/>
      <c r="O497" s="148"/>
      <c r="P497" s="148"/>
      <c r="Q497" s="148"/>
      <c r="R497" s="148"/>
      <c r="S497" s="235"/>
      <c r="T497" s="280"/>
    </row>
    <row r="498" spans="2:20" ht="21" customHeight="1" hidden="1">
      <c r="B498" s="431"/>
      <c r="C498" s="371"/>
      <c r="D498" s="296"/>
      <c r="E498" s="148"/>
      <c r="F498" s="149"/>
      <c r="G498" s="149"/>
      <c r="H498" s="149"/>
      <c r="I498" s="151"/>
      <c r="J498" s="151"/>
      <c r="K498" s="151"/>
      <c r="L498" s="148"/>
      <c r="M498" s="148"/>
      <c r="N498" s="148"/>
      <c r="O498" s="148"/>
      <c r="P498" s="148"/>
      <c r="Q498" s="148"/>
      <c r="R498" s="148"/>
      <c r="S498" s="235"/>
      <c r="T498" s="280"/>
    </row>
    <row r="499" spans="2:20" ht="12.75" hidden="1">
      <c r="B499" s="431"/>
      <c r="C499" s="372"/>
      <c r="D499" s="249"/>
      <c r="E499" s="148"/>
      <c r="F499" s="149"/>
      <c r="G499" s="149"/>
      <c r="H499" s="149"/>
      <c r="I499" s="151"/>
      <c r="J499" s="151"/>
      <c r="K499" s="151"/>
      <c r="L499" s="148"/>
      <c r="M499" s="148"/>
      <c r="N499" s="148"/>
      <c r="O499" s="148"/>
      <c r="P499" s="148"/>
      <c r="Q499" s="148"/>
      <c r="R499" s="148"/>
      <c r="S499" s="235"/>
      <c r="T499" s="280"/>
    </row>
    <row r="500" spans="2:20" ht="21" customHeight="1" hidden="1" thickBot="1">
      <c r="B500" s="283"/>
      <c r="C500" s="282"/>
      <c r="D500" s="282"/>
      <c r="E500" s="148"/>
      <c r="F500" s="282"/>
      <c r="G500" s="282"/>
      <c r="H500" s="282"/>
      <c r="I500" s="206"/>
      <c r="J500" s="206"/>
      <c r="K500" s="206"/>
      <c r="L500" s="149"/>
      <c r="M500" s="149"/>
      <c r="N500" s="149"/>
      <c r="O500" s="149"/>
      <c r="P500" s="149"/>
      <c r="Q500" s="149"/>
      <c r="R500" s="148"/>
      <c r="S500" s="235"/>
      <c r="T500" s="280"/>
    </row>
    <row r="501" spans="2:20" ht="15" customHeight="1">
      <c r="B501" s="426" t="s">
        <v>234</v>
      </c>
      <c r="C501" s="370" t="s">
        <v>61</v>
      </c>
      <c r="D501" s="170">
        <f>G501+J501+M501+P501</f>
        <v>18500</v>
      </c>
      <c r="E501" s="170">
        <f>H501+K501+N501+Q501</f>
        <v>18500</v>
      </c>
      <c r="F501" s="170">
        <f>E501/D501*100</f>
        <v>100</v>
      </c>
      <c r="G501" s="151"/>
      <c r="H501" s="151"/>
      <c r="I501" s="151"/>
      <c r="J501" s="151"/>
      <c r="K501" s="151"/>
      <c r="L501" s="151"/>
      <c r="M501" s="151">
        <v>18500</v>
      </c>
      <c r="N501" s="151">
        <v>18500</v>
      </c>
      <c r="O501" s="170">
        <f>N501/M501*100</f>
        <v>100</v>
      </c>
      <c r="P501" s="151"/>
      <c r="Q501" s="151"/>
      <c r="R501" s="151"/>
      <c r="S501" s="151">
        <f>E501</f>
        <v>18500</v>
      </c>
      <c r="T501" s="373"/>
    </row>
    <row r="502" spans="2:20" ht="35.25" customHeight="1" thickBot="1">
      <c r="B502" s="426"/>
      <c r="C502" s="372"/>
      <c r="D502" s="249"/>
      <c r="E502" s="149"/>
      <c r="F502" s="149"/>
      <c r="G502" s="149"/>
      <c r="H502" s="149"/>
      <c r="I502" s="151"/>
      <c r="J502" s="151"/>
      <c r="K502" s="151"/>
      <c r="L502" s="149"/>
      <c r="M502" s="149"/>
      <c r="N502" s="149"/>
      <c r="O502" s="149"/>
      <c r="P502" s="149"/>
      <c r="Q502" s="149"/>
      <c r="R502" s="149"/>
      <c r="S502" s="235"/>
      <c r="T502" s="374"/>
    </row>
    <row r="503" spans="2:20" ht="16.5" customHeight="1" hidden="1" thickBot="1">
      <c r="B503" s="281"/>
      <c r="C503" s="148"/>
      <c r="D503" s="148"/>
      <c r="E503" s="206"/>
      <c r="F503" s="151"/>
      <c r="G503" s="151"/>
      <c r="H503" s="151"/>
      <c r="I503" s="151"/>
      <c r="J503" s="151"/>
      <c r="K503" s="151"/>
      <c r="L503" s="206"/>
      <c r="M503" s="206"/>
      <c r="N503" s="206"/>
      <c r="O503" s="206"/>
      <c r="P503" s="206"/>
      <c r="Q503" s="206"/>
      <c r="R503" s="206"/>
      <c r="S503" s="307"/>
      <c r="T503" s="374"/>
    </row>
    <row r="504" spans="2:20" ht="15" customHeight="1" hidden="1" thickBot="1">
      <c r="B504" s="281" t="s">
        <v>146</v>
      </c>
      <c r="C504" s="379" t="s">
        <v>61</v>
      </c>
      <c r="D504" s="149"/>
      <c r="E504" s="148"/>
      <c r="F504" s="149"/>
      <c r="G504" s="149"/>
      <c r="H504" s="149"/>
      <c r="I504" s="151"/>
      <c r="J504" s="151"/>
      <c r="K504" s="151"/>
      <c r="L504" s="148"/>
      <c r="M504" s="148"/>
      <c r="N504" s="148"/>
      <c r="O504" s="148"/>
      <c r="P504" s="148"/>
      <c r="Q504" s="148"/>
      <c r="R504" s="148"/>
      <c r="S504" s="307"/>
      <c r="T504" s="280"/>
    </row>
    <row r="505" spans="2:20" ht="25.5" customHeight="1" hidden="1" thickBot="1">
      <c r="B505" s="281" t="s">
        <v>147</v>
      </c>
      <c r="C505" s="379"/>
      <c r="D505" s="149"/>
      <c r="E505" s="148"/>
      <c r="F505" s="149"/>
      <c r="G505" s="149"/>
      <c r="H505" s="149"/>
      <c r="I505" s="151"/>
      <c r="J505" s="151"/>
      <c r="K505" s="151"/>
      <c r="L505" s="148"/>
      <c r="M505" s="148"/>
      <c r="N505" s="148"/>
      <c r="O505" s="148"/>
      <c r="P505" s="148"/>
      <c r="Q505" s="148"/>
      <c r="R505" s="148"/>
      <c r="S505" s="307"/>
      <c r="T505" s="280"/>
    </row>
    <row r="506" spans="2:20" ht="37.5" customHeight="1" hidden="1" thickBot="1">
      <c r="B506" s="281" t="s">
        <v>148</v>
      </c>
      <c r="C506" s="282"/>
      <c r="D506" s="282"/>
      <c r="E506" s="148"/>
      <c r="F506" s="149"/>
      <c r="G506" s="149"/>
      <c r="H506" s="149"/>
      <c r="I506" s="151"/>
      <c r="J506" s="151"/>
      <c r="K506" s="151"/>
      <c r="L506" s="148"/>
      <c r="M506" s="148"/>
      <c r="N506" s="148"/>
      <c r="O506" s="148"/>
      <c r="P506" s="148"/>
      <c r="Q506" s="148"/>
      <c r="R506" s="148"/>
      <c r="S506" s="307"/>
      <c r="T506" s="280"/>
    </row>
    <row r="507" spans="2:20" ht="21" customHeight="1" hidden="1" thickBot="1">
      <c r="B507" s="283"/>
      <c r="C507" s="282"/>
      <c r="D507" s="282"/>
      <c r="E507" s="148"/>
      <c r="F507" s="149"/>
      <c r="G507" s="149"/>
      <c r="H507" s="149"/>
      <c r="I507" s="206"/>
      <c r="J507" s="206"/>
      <c r="K507" s="206"/>
      <c r="L507" s="148"/>
      <c r="M507" s="148"/>
      <c r="N507" s="148"/>
      <c r="O507" s="148"/>
      <c r="P507" s="148"/>
      <c r="Q507" s="148"/>
      <c r="R507" s="148"/>
      <c r="S507" s="307"/>
      <c r="T507" s="280"/>
    </row>
    <row r="508" spans="2:20" ht="25.5" customHeight="1" hidden="1" thickBot="1">
      <c r="B508" s="283"/>
      <c r="C508" s="282"/>
      <c r="D508" s="282"/>
      <c r="E508" s="148" t="s">
        <v>142</v>
      </c>
      <c r="F508" s="282"/>
      <c r="G508" s="282"/>
      <c r="H508" s="282"/>
      <c r="I508" s="206"/>
      <c r="J508" s="206"/>
      <c r="K508" s="206"/>
      <c r="L508" s="149"/>
      <c r="M508" s="149"/>
      <c r="N508" s="149"/>
      <c r="O508" s="149"/>
      <c r="P508" s="149"/>
      <c r="Q508" s="149"/>
      <c r="R508" s="148"/>
      <c r="S508" s="268"/>
      <c r="T508" s="280"/>
    </row>
    <row r="509" spans="2:20" ht="13.5" customHeight="1" hidden="1" thickBot="1">
      <c r="B509" s="283"/>
      <c r="C509" s="282"/>
      <c r="D509" s="282"/>
      <c r="E509" s="148"/>
      <c r="F509" s="282"/>
      <c r="G509" s="282"/>
      <c r="H509" s="282"/>
      <c r="I509" s="206"/>
      <c r="J509" s="206"/>
      <c r="K509" s="206"/>
      <c r="L509" s="149"/>
      <c r="M509" s="149"/>
      <c r="N509" s="149"/>
      <c r="O509" s="149"/>
      <c r="P509" s="149"/>
      <c r="Q509" s="149"/>
      <c r="R509" s="148"/>
      <c r="S509" s="235"/>
      <c r="T509" s="280"/>
    </row>
    <row r="510" spans="2:20" ht="13.5" hidden="1" thickBot="1">
      <c r="B510" s="317"/>
      <c r="C510" s="155"/>
      <c r="D510" s="155"/>
      <c r="E510" s="167">
        <f>E512+E513+E514</f>
        <v>0</v>
      </c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237"/>
      <c r="T510" s="280"/>
    </row>
    <row r="511" spans="1:20" ht="28.5" customHeight="1">
      <c r="A511" s="198">
        <f>D511-E511</f>
        <v>0</v>
      </c>
      <c r="B511" s="455" t="s">
        <v>171</v>
      </c>
      <c r="C511" s="160"/>
      <c r="D511" s="171">
        <f>D455+D464+D469+D501+D462</f>
        <v>9495607.07</v>
      </c>
      <c r="E511" s="171">
        <f>E455+E464+E469+E501+E462</f>
        <v>9495607.07</v>
      </c>
      <c r="F511" s="170">
        <f>E511/D511*100</f>
        <v>100</v>
      </c>
      <c r="G511" s="161"/>
      <c r="H511" s="161"/>
      <c r="I511" s="170"/>
      <c r="J511" s="171">
        <f>J455+J464+J469+J501+J462</f>
        <v>1396915.2</v>
      </c>
      <c r="K511" s="171">
        <f>K455+K464+K469+K501+K462</f>
        <v>1396915.2</v>
      </c>
      <c r="L511" s="170">
        <f>K511/J511*100</f>
        <v>100</v>
      </c>
      <c r="M511" s="171">
        <f>M455+M464+M469+M501+M462</f>
        <v>2404973.8499999996</v>
      </c>
      <c r="N511" s="171">
        <f>N455+N464+N469+N501+N462</f>
        <v>2404973.8499999996</v>
      </c>
      <c r="O511" s="170">
        <f>N511/M511*100</f>
        <v>100</v>
      </c>
      <c r="P511" s="171">
        <f>P455+P464+P469+P501+P462</f>
        <v>5693718.02</v>
      </c>
      <c r="Q511" s="171">
        <f>Q455+Q464+Q469+Q501+Q462</f>
        <v>5693718.02</v>
      </c>
      <c r="R511" s="170">
        <f>Q511/P511*100</f>
        <v>100</v>
      </c>
      <c r="S511" s="151">
        <f>E511</f>
        <v>9495607.07</v>
      </c>
      <c r="T511" s="280"/>
    </row>
    <row r="512" spans="2:20" ht="0.75" customHeight="1" thickBot="1">
      <c r="B512" s="456"/>
      <c r="C512" s="148"/>
      <c r="D512" s="148"/>
      <c r="E512" s="148"/>
      <c r="F512" s="149"/>
      <c r="G512" s="149"/>
      <c r="H512" s="149"/>
      <c r="I512" s="151"/>
      <c r="J512" s="151"/>
      <c r="K512" s="151"/>
      <c r="L512" s="149"/>
      <c r="M512" s="149"/>
      <c r="N512" s="149"/>
      <c r="O512" s="149"/>
      <c r="P512" s="149"/>
      <c r="Q512" s="149"/>
      <c r="R512" s="149"/>
      <c r="S512" s="235"/>
      <c r="T512" s="280"/>
    </row>
    <row r="513" spans="2:20" ht="13.5" hidden="1" thickBot="1">
      <c r="B513" s="456"/>
      <c r="C513" s="148"/>
      <c r="D513" s="148"/>
      <c r="E513" s="148"/>
      <c r="F513" s="149"/>
      <c r="G513" s="149"/>
      <c r="H513" s="149"/>
      <c r="I513" s="151"/>
      <c r="J513" s="151"/>
      <c r="K513" s="151"/>
      <c r="L513" s="149"/>
      <c r="M513" s="149"/>
      <c r="N513" s="149"/>
      <c r="O513" s="149"/>
      <c r="P513" s="149"/>
      <c r="Q513" s="149"/>
      <c r="R513" s="149"/>
      <c r="S513" s="235"/>
      <c r="T513" s="280"/>
    </row>
    <row r="514" spans="2:20" ht="13.5" hidden="1" thickBot="1">
      <c r="B514" s="457"/>
      <c r="C514" s="166"/>
      <c r="D514" s="166"/>
      <c r="E514" s="166"/>
      <c r="F514" s="165"/>
      <c r="G514" s="165"/>
      <c r="H514" s="165"/>
      <c r="I514" s="172"/>
      <c r="J514" s="172"/>
      <c r="K514" s="172"/>
      <c r="L514" s="165"/>
      <c r="M514" s="165"/>
      <c r="N514" s="165"/>
      <c r="O514" s="165"/>
      <c r="P514" s="165"/>
      <c r="Q514" s="165"/>
      <c r="R514" s="165"/>
      <c r="S514" s="239"/>
      <c r="T514" s="280"/>
    </row>
    <row r="515" spans="1:20" ht="23.25" customHeight="1">
      <c r="A515" s="171">
        <f>A511+A342+A385+A246+A162+A76</f>
        <v>9183.680000007153</v>
      </c>
      <c r="B515" s="452" t="s">
        <v>149</v>
      </c>
      <c r="C515" s="160"/>
      <c r="D515" s="170">
        <f>G515+J515+M515+P515</f>
        <v>434477944.313</v>
      </c>
      <c r="E515" s="170">
        <f>H515+K515+N515+Q515</f>
        <v>434468760.63299996</v>
      </c>
      <c r="F515" s="170">
        <f>E515/D515*100</f>
        <v>99.99788627245174</v>
      </c>
      <c r="G515" s="171">
        <f>G511+G385+G342+G246+G162+G76</f>
        <v>16820647.123</v>
      </c>
      <c r="H515" s="171">
        <f>H511+H385+H342+H246+H162+H76</f>
        <v>16820647.123</v>
      </c>
      <c r="I515" s="170">
        <f>H515/G515*100</f>
        <v>100</v>
      </c>
      <c r="J515" s="171">
        <f>J511+J385+J342+J246+J162+J76</f>
        <v>225038612.22000003</v>
      </c>
      <c r="K515" s="171">
        <f>K511+K385+K342+K246+K162+K76</f>
        <v>225038612.22000003</v>
      </c>
      <c r="L515" s="170">
        <f>K515/J515*100</f>
        <v>100</v>
      </c>
      <c r="M515" s="171">
        <f>M511+M385+M342+M246+M162+M76</f>
        <v>171931116.26</v>
      </c>
      <c r="N515" s="171">
        <f>N511+N385+N342+N246+N162+N76</f>
        <v>171921932.57999998</v>
      </c>
      <c r="O515" s="170">
        <f>N515/M515*100</f>
        <v>99.99465851196702</v>
      </c>
      <c r="P515" s="171">
        <f>P511+P385+P342+P246+P162+P76</f>
        <v>20687568.71</v>
      </c>
      <c r="Q515" s="171">
        <f>Q511+Q385+Q342+Q246+Q162+Q76</f>
        <v>20687568.71</v>
      </c>
      <c r="R515" s="170">
        <f>Q515/P515*100</f>
        <v>100</v>
      </c>
      <c r="S515" s="151">
        <f>E515</f>
        <v>434468760.63299996</v>
      </c>
      <c r="T515" s="280"/>
    </row>
    <row r="516" spans="2:20" ht="0.75" customHeight="1">
      <c r="B516" s="453"/>
      <c r="C516" s="148"/>
      <c r="D516" s="148"/>
      <c r="E516" s="148"/>
      <c r="F516" s="149"/>
      <c r="G516" s="149"/>
      <c r="H516" s="149"/>
      <c r="I516" s="151"/>
      <c r="J516" s="151"/>
      <c r="K516" s="151"/>
      <c r="L516" s="206"/>
      <c r="M516" s="206"/>
      <c r="N516" s="206"/>
      <c r="O516" s="206"/>
      <c r="P516" s="206"/>
      <c r="Q516" s="206"/>
      <c r="R516" s="206"/>
      <c r="S516" s="303"/>
      <c r="T516" s="280"/>
    </row>
    <row r="517" spans="2:20" ht="12.75" hidden="1">
      <c r="B517" s="453"/>
      <c r="C517" s="148"/>
      <c r="D517" s="148"/>
      <c r="E517" s="148"/>
      <c r="F517" s="149"/>
      <c r="G517" s="149"/>
      <c r="H517" s="149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303"/>
      <c r="T517" s="280"/>
    </row>
    <row r="518" spans="2:20" ht="12.75" hidden="1">
      <c r="B518" s="453"/>
      <c r="C518" s="148"/>
      <c r="D518" s="148"/>
      <c r="E518" s="148"/>
      <c r="F518" s="149"/>
      <c r="G518" s="149"/>
      <c r="H518" s="149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303"/>
      <c r="T518" s="280"/>
    </row>
    <row r="519" spans="2:20" ht="1.5" customHeight="1" thickBot="1">
      <c r="B519" s="454"/>
      <c r="C519" s="166"/>
      <c r="D519" s="166"/>
      <c r="E519" s="166"/>
      <c r="F519" s="165" t="s">
        <v>150</v>
      </c>
      <c r="G519" s="165"/>
      <c r="H519" s="165"/>
      <c r="I519" s="172">
        <f>L519+O519+R519</f>
        <v>0</v>
      </c>
      <c r="J519" s="172"/>
      <c r="K519" s="172"/>
      <c r="L519" s="172">
        <f>L169</f>
        <v>0</v>
      </c>
      <c r="M519" s="172"/>
      <c r="N519" s="172"/>
      <c r="O519" s="172">
        <f>O169</f>
        <v>0</v>
      </c>
      <c r="P519" s="172"/>
      <c r="Q519" s="172"/>
      <c r="R519" s="172">
        <f>R169</f>
        <v>0</v>
      </c>
      <c r="S519" s="318"/>
      <c r="T519" s="280"/>
    </row>
    <row r="520" spans="2:20" ht="28.5" customHeight="1" hidden="1">
      <c r="B520" s="319" t="s">
        <v>152</v>
      </c>
      <c r="C520" s="250"/>
      <c r="D520" s="250"/>
      <c r="E520" s="250"/>
      <c r="F520" s="250" t="s">
        <v>153</v>
      </c>
      <c r="G520" s="250"/>
      <c r="H520" s="250"/>
      <c r="I520" s="212">
        <f>L520+O520+R520</f>
        <v>299.99465851196703</v>
      </c>
      <c r="J520" s="212"/>
      <c r="K520" s="212"/>
      <c r="L520" s="212">
        <f>L515+L521</f>
        <v>100</v>
      </c>
      <c r="M520" s="212"/>
      <c r="N520" s="212"/>
      <c r="O520" s="212">
        <f>O515+O521</f>
        <v>99.99465851196702</v>
      </c>
      <c r="P520" s="212"/>
      <c r="Q520" s="212"/>
      <c r="R520" s="212">
        <f>R515+R521</f>
        <v>100</v>
      </c>
      <c r="S520" s="261"/>
      <c r="T520" s="280"/>
    </row>
    <row r="521" spans="2:20" ht="20.25" customHeight="1" hidden="1" thickBot="1">
      <c r="B521" s="320"/>
      <c r="C521" s="197"/>
      <c r="D521" s="197"/>
      <c r="E521" s="197"/>
      <c r="F521" s="165" t="s">
        <v>66</v>
      </c>
      <c r="G521" s="165"/>
      <c r="H521" s="165"/>
      <c r="I521" s="172">
        <f>L521+O521+R521</f>
        <v>0</v>
      </c>
      <c r="J521" s="172"/>
      <c r="K521" s="172"/>
      <c r="L521" s="197">
        <f>L514+L389+L346+L250+L173+L80</f>
        <v>0</v>
      </c>
      <c r="M521" s="197"/>
      <c r="N521" s="197"/>
      <c r="O521" s="197">
        <f>O514+O389+O346+O250+O173+O80</f>
        <v>0</v>
      </c>
      <c r="P521" s="197"/>
      <c r="Q521" s="197"/>
      <c r="R521" s="197">
        <f>R514+R389+R346+R250+R173+R80</f>
        <v>0</v>
      </c>
      <c r="S521" s="321"/>
      <c r="T521" s="280"/>
    </row>
    <row r="522" spans="2:20" ht="12.75">
      <c r="B522" s="198"/>
      <c r="C522" s="198"/>
      <c r="D522" s="198"/>
      <c r="E522" s="198"/>
      <c r="F522" s="198"/>
      <c r="G522" s="198"/>
      <c r="H522" s="198"/>
      <c r="I522" s="198"/>
      <c r="J522" s="198"/>
      <c r="K522" s="198"/>
      <c r="L522" s="198"/>
      <c r="M522" s="198"/>
      <c r="N522" s="198"/>
      <c r="O522" s="198"/>
      <c r="P522" s="198"/>
      <c r="Q522" s="198"/>
      <c r="R522" s="198"/>
      <c r="S522" s="198"/>
      <c r="T522" s="198"/>
    </row>
    <row r="523" spans="2:20" ht="12.75">
      <c r="B523" s="198"/>
      <c r="C523" s="198"/>
      <c r="D523" s="198"/>
      <c r="E523" s="198"/>
      <c r="F523" s="198"/>
      <c r="G523" s="198"/>
      <c r="H523" s="198"/>
      <c r="I523" s="198"/>
      <c r="J523" s="198"/>
      <c r="K523" s="198"/>
      <c r="L523" s="198"/>
      <c r="M523" s="198"/>
      <c r="N523" s="198"/>
      <c r="O523" s="198"/>
      <c r="P523" s="198"/>
      <c r="Q523" s="198"/>
      <c r="R523" s="198"/>
      <c r="S523" s="198"/>
      <c r="T523" s="198"/>
    </row>
    <row r="524" spans="2:20" ht="13.5" thickBot="1">
      <c r="B524" s="198"/>
      <c r="C524" s="198"/>
      <c r="D524" s="198"/>
      <c r="E524" s="198"/>
      <c r="F524" s="198"/>
      <c r="G524" s="198"/>
      <c r="H524" s="198"/>
      <c r="I524" s="198"/>
      <c r="J524" s="198"/>
      <c r="K524" s="198"/>
      <c r="L524" s="198"/>
      <c r="M524" s="198"/>
      <c r="N524" s="198"/>
      <c r="O524" s="198"/>
      <c r="P524" s="198"/>
      <c r="Q524" s="198"/>
      <c r="R524" s="198"/>
      <c r="S524" s="198"/>
      <c r="T524" s="198"/>
    </row>
    <row r="525" spans="2:20" ht="12.75">
      <c r="B525" s="198"/>
      <c r="C525" s="198"/>
      <c r="D525" s="198"/>
      <c r="E525" s="198"/>
      <c r="F525" s="198"/>
      <c r="G525" s="198"/>
      <c r="H525" s="198"/>
      <c r="I525" s="198"/>
      <c r="J525" s="198"/>
      <c r="K525" s="198"/>
      <c r="L525" s="198"/>
      <c r="M525" s="198"/>
      <c r="N525" s="198"/>
      <c r="O525" s="198"/>
      <c r="P525" s="198"/>
      <c r="Q525" s="198"/>
      <c r="R525" s="198"/>
      <c r="S525" s="198"/>
      <c r="T525" s="373"/>
    </row>
    <row r="526" spans="2:20" ht="12.75">
      <c r="B526" s="198"/>
      <c r="C526" s="198"/>
      <c r="D526" s="198"/>
      <c r="E526" s="198"/>
      <c r="F526" s="198"/>
      <c r="G526" s="198"/>
      <c r="H526" s="198"/>
      <c r="I526" s="198"/>
      <c r="J526" s="198"/>
      <c r="K526" s="198"/>
      <c r="L526" s="198"/>
      <c r="M526" s="198"/>
      <c r="N526" s="198"/>
      <c r="O526" s="198"/>
      <c r="P526" s="198"/>
      <c r="Q526" s="198"/>
      <c r="R526" s="198"/>
      <c r="S526" s="198"/>
      <c r="T526" s="374"/>
    </row>
    <row r="527" spans="2:20" ht="12.75">
      <c r="B527" s="198"/>
      <c r="C527" s="198"/>
      <c r="D527" s="198"/>
      <c r="E527" s="198"/>
      <c r="F527" s="198"/>
      <c r="G527" s="198"/>
      <c r="H527" s="198"/>
      <c r="I527" s="198"/>
      <c r="J527" s="198"/>
      <c r="K527" s="198"/>
      <c r="L527" s="198"/>
      <c r="M527" s="198"/>
      <c r="N527" s="198"/>
      <c r="O527" s="198"/>
      <c r="P527" s="198"/>
      <c r="Q527" s="198"/>
      <c r="R527" s="198"/>
      <c r="S527" s="198"/>
      <c r="T527" s="374"/>
    </row>
    <row r="528" spans="2:20" ht="12.75">
      <c r="B528" s="198"/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8"/>
      <c r="P528" s="198"/>
      <c r="Q528" s="198"/>
      <c r="R528" s="198"/>
      <c r="S528" s="198"/>
      <c r="T528" s="198"/>
    </row>
    <row r="529" spans="2:20" ht="12.75">
      <c r="B529" s="198"/>
      <c r="C529" s="198"/>
      <c r="D529" s="198"/>
      <c r="E529" s="198"/>
      <c r="F529" s="198"/>
      <c r="G529" s="198"/>
      <c r="H529" s="198"/>
      <c r="I529" s="198"/>
      <c r="J529" s="198"/>
      <c r="K529" s="198"/>
      <c r="L529" s="198"/>
      <c r="M529" s="198"/>
      <c r="N529" s="198"/>
      <c r="O529" s="198"/>
      <c r="P529" s="198"/>
      <c r="Q529" s="198"/>
      <c r="R529" s="198"/>
      <c r="S529" s="198"/>
      <c r="T529" s="198"/>
    </row>
    <row r="530" spans="2:20" ht="12.75">
      <c r="B530" s="198"/>
      <c r="C530" s="198"/>
      <c r="D530" s="198"/>
      <c r="E530" s="198"/>
      <c r="F530" s="198"/>
      <c r="G530" s="198"/>
      <c r="H530" s="198"/>
      <c r="I530" s="198"/>
      <c r="J530" s="198"/>
      <c r="K530" s="198"/>
      <c r="L530" s="198"/>
      <c r="M530" s="198"/>
      <c r="N530" s="198"/>
      <c r="O530" s="198"/>
      <c r="P530" s="198"/>
      <c r="Q530" s="198"/>
      <c r="R530" s="198"/>
      <c r="S530" s="198"/>
      <c r="T530" s="198"/>
    </row>
    <row r="531" spans="2:20" ht="12.75">
      <c r="B531" s="198"/>
      <c r="C531" s="198"/>
      <c r="D531" s="198"/>
      <c r="E531" s="198"/>
      <c r="F531" s="198"/>
      <c r="G531" s="198"/>
      <c r="H531" s="198"/>
      <c r="I531" s="198"/>
      <c r="J531" s="198"/>
      <c r="K531" s="198"/>
      <c r="L531" s="198"/>
      <c r="M531" s="198"/>
      <c r="N531" s="198"/>
      <c r="O531" s="198"/>
      <c r="P531" s="198"/>
      <c r="Q531" s="198"/>
      <c r="R531" s="198"/>
      <c r="S531" s="198"/>
      <c r="T531" s="198"/>
    </row>
    <row r="532" spans="12:14" ht="12.75">
      <c r="L532" s="198"/>
      <c r="M532" s="198"/>
      <c r="N532" s="198"/>
    </row>
    <row r="533" spans="12:14" ht="12.75">
      <c r="L533" s="198"/>
      <c r="M533" s="198"/>
      <c r="N533" s="198"/>
    </row>
    <row r="534" spans="12:14" ht="12.75">
      <c r="L534" s="198"/>
      <c r="M534" s="198"/>
      <c r="N534" s="198"/>
    </row>
    <row r="535" spans="12:14" ht="12.75">
      <c r="L535" s="198"/>
      <c r="M535" s="198"/>
      <c r="N535" s="198"/>
    </row>
    <row r="536" spans="12:14" ht="12.75">
      <c r="L536" s="198"/>
      <c r="M536" s="198"/>
      <c r="N536" s="198"/>
    </row>
    <row r="537" spans="12:14" ht="12.75">
      <c r="L537" s="198"/>
      <c r="M537" s="198"/>
      <c r="N537" s="198"/>
    </row>
    <row r="538" spans="12:14" ht="12.75">
      <c r="L538" s="198"/>
      <c r="M538" s="198"/>
      <c r="N538" s="198"/>
    </row>
    <row r="539" spans="12:14" ht="12.75">
      <c r="L539" s="198"/>
      <c r="M539" s="198"/>
      <c r="N539" s="198"/>
    </row>
    <row r="540" spans="12:14" ht="12.75">
      <c r="L540" s="199"/>
      <c r="M540" s="199"/>
      <c r="N540" s="199"/>
    </row>
    <row r="541" spans="12:14" ht="12.75">
      <c r="L541" s="198"/>
      <c r="M541" s="198"/>
      <c r="N541" s="198"/>
    </row>
    <row r="542" spans="12:14" ht="12.75">
      <c r="L542" s="198"/>
      <c r="M542" s="198"/>
      <c r="N542" s="198"/>
    </row>
    <row r="543" spans="12:14" ht="12.75">
      <c r="L543" s="198"/>
      <c r="M543" s="198"/>
      <c r="N543" s="198"/>
    </row>
    <row r="544" spans="12:14" ht="12.75">
      <c r="L544" s="198"/>
      <c r="M544" s="198"/>
      <c r="N544" s="198"/>
    </row>
    <row r="545" spans="12:14" ht="12.75">
      <c r="L545" s="198"/>
      <c r="M545" s="198"/>
      <c r="N545" s="198"/>
    </row>
    <row r="546" spans="12:14" ht="12.75">
      <c r="L546" s="198"/>
      <c r="M546" s="198"/>
      <c r="N546" s="198"/>
    </row>
  </sheetData>
  <sheetProtection/>
  <mergeCells count="191">
    <mergeCell ref="X374:X378"/>
    <mergeCell ref="W52:AF52"/>
    <mergeCell ref="B3:S3"/>
    <mergeCell ref="B353:B357"/>
    <mergeCell ref="B358:B364"/>
    <mergeCell ref="B383:B384"/>
    <mergeCell ref="C383:C384"/>
    <mergeCell ref="C358:C360"/>
    <mergeCell ref="C373:C374"/>
    <mergeCell ref="B373:B374"/>
    <mergeCell ref="W151:W158"/>
    <mergeCell ref="X148:X151"/>
    <mergeCell ref="B177:B181"/>
    <mergeCell ref="B227:B232"/>
    <mergeCell ref="W272:W276"/>
    <mergeCell ref="W309:W313"/>
    <mergeCell ref="B308:B311"/>
    <mergeCell ref="T242:T244"/>
    <mergeCell ref="T282:T284"/>
    <mergeCell ref="F161:F162"/>
    <mergeCell ref="W105:W109"/>
    <mergeCell ref="W131:W141"/>
    <mergeCell ref="B125:B128"/>
    <mergeCell ref="B131:B135"/>
    <mergeCell ref="W125:W130"/>
    <mergeCell ref="C102:C113"/>
    <mergeCell ref="T501:T503"/>
    <mergeCell ref="T121:T124"/>
    <mergeCell ref="T131:T134"/>
    <mergeCell ref="T137:T138"/>
    <mergeCell ref="T146:T148"/>
    <mergeCell ref="T149:T151"/>
    <mergeCell ref="T52:T53"/>
    <mergeCell ref="T70:T72"/>
    <mergeCell ref="T102:T105"/>
    <mergeCell ref="T193:T195"/>
    <mergeCell ref="B152:B156"/>
    <mergeCell ref="B149:B151"/>
    <mergeCell ref="B52:B56"/>
    <mergeCell ref="B63:B66"/>
    <mergeCell ref="C70:C72"/>
    <mergeCell ref="C67:C69"/>
    <mergeCell ref="C496:C499"/>
    <mergeCell ref="C477:C479"/>
    <mergeCell ref="C464:C465"/>
    <mergeCell ref="C466:C468"/>
    <mergeCell ref="C471:C475"/>
    <mergeCell ref="C480:C484"/>
    <mergeCell ref="C469:C470"/>
    <mergeCell ref="C223:C226"/>
    <mergeCell ref="C177:C181"/>
    <mergeCell ref="C131:C132"/>
    <mergeCell ref="C182:C192"/>
    <mergeCell ref="B193:B197"/>
    <mergeCell ref="C218:C221"/>
    <mergeCell ref="B174:S174"/>
    <mergeCell ref="C213:C217"/>
    <mergeCell ref="O209:O210"/>
    <mergeCell ref="O349:O350"/>
    <mergeCell ref="C282:C285"/>
    <mergeCell ref="B347:S347"/>
    <mergeCell ref="C232:C241"/>
    <mergeCell ref="R264:R265"/>
    <mergeCell ref="B268:B271"/>
    <mergeCell ref="O264:O265"/>
    <mergeCell ref="B480:B484"/>
    <mergeCell ref="B342:B346"/>
    <mergeCell ref="L264:L265"/>
    <mergeCell ref="C203:C207"/>
    <mergeCell ref="L214:L215"/>
    <mergeCell ref="B218:B222"/>
    <mergeCell ref="C337:C341"/>
    <mergeCell ref="L209:L210"/>
    <mergeCell ref="B278:B281"/>
    <mergeCell ref="C246:C250"/>
    <mergeCell ref="R82:S82"/>
    <mergeCell ref="B73:B75"/>
    <mergeCell ref="C504:C505"/>
    <mergeCell ref="B378:B381"/>
    <mergeCell ref="B337:B341"/>
    <mergeCell ref="B290:B293"/>
    <mergeCell ref="B408:B409"/>
    <mergeCell ref="C501:C502"/>
    <mergeCell ref="B390:S391"/>
    <mergeCell ref="C455:C456"/>
    <mergeCell ref="B76:B79"/>
    <mergeCell ref="C142:C145"/>
    <mergeCell ref="S108:S109"/>
    <mergeCell ref="S112:S113"/>
    <mergeCell ref="B47:B50"/>
    <mergeCell ref="B446:B454"/>
    <mergeCell ref="S269:S270"/>
    <mergeCell ref="B223:B226"/>
    <mergeCell ref="B272:S272"/>
    <mergeCell ref="F166:F167"/>
    <mergeCell ref="B515:B519"/>
    <mergeCell ref="B501:B502"/>
    <mergeCell ref="B469:B475"/>
    <mergeCell ref="B476:B479"/>
    <mergeCell ref="B458:B463"/>
    <mergeCell ref="B455:B457"/>
    <mergeCell ref="B511:B514"/>
    <mergeCell ref="B496:B499"/>
    <mergeCell ref="B464:B468"/>
    <mergeCell ref="B485:B489"/>
    <mergeCell ref="B430:B434"/>
    <mergeCell ref="B282:B285"/>
    <mergeCell ref="B385:B389"/>
    <mergeCell ref="B275:B277"/>
    <mergeCell ref="B273:B274"/>
    <mergeCell ref="B142:B145"/>
    <mergeCell ref="B252:S252"/>
    <mergeCell ref="O214:O215"/>
    <mergeCell ref="C227:C231"/>
    <mergeCell ref="L349:L350"/>
    <mergeCell ref="B67:B69"/>
    <mergeCell ref="C322:C323"/>
    <mergeCell ref="B294:B297"/>
    <mergeCell ref="C286:C288"/>
    <mergeCell ref="B162:B173"/>
    <mergeCell ref="C198:C202"/>
    <mergeCell ref="B81:S81"/>
    <mergeCell ref="B70:B72"/>
    <mergeCell ref="I164:I165"/>
    <mergeCell ref="I161:I162"/>
    <mergeCell ref="C242:C245"/>
    <mergeCell ref="C278:C281"/>
    <mergeCell ref="B146:B148"/>
    <mergeCell ref="S114:S115"/>
    <mergeCell ref="B85:B87"/>
    <mergeCell ref="B157:B160"/>
    <mergeCell ref="S90:S91"/>
    <mergeCell ref="S85:S89"/>
    <mergeCell ref="S110:S111"/>
    <mergeCell ref="S234:S235"/>
    <mergeCell ref="C125:C126"/>
    <mergeCell ref="B121:B124"/>
    <mergeCell ref="C146:C148"/>
    <mergeCell ref="C208:C212"/>
    <mergeCell ref="S116:S117"/>
    <mergeCell ref="B92:B93"/>
    <mergeCell ref="O161:O162"/>
    <mergeCell ref="L161:L162"/>
    <mergeCell ref="C193:C197"/>
    <mergeCell ref="R161:R162"/>
    <mergeCell ref="B12:S12"/>
    <mergeCell ref="C62:C66"/>
    <mergeCell ref="C137:C141"/>
    <mergeCell ref="R84:S84"/>
    <mergeCell ref="B102:B113"/>
    <mergeCell ref="B22:B23"/>
    <mergeCell ref="B60:B61"/>
    <mergeCell ref="R83:S83"/>
    <mergeCell ref="B13:S13"/>
    <mergeCell ref="B16:B20"/>
    <mergeCell ref="A4:S4"/>
    <mergeCell ref="B11:S11"/>
    <mergeCell ref="B6:S6"/>
    <mergeCell ref="D7:S7"/>
    <mergeCell ref="S8:S10"/>
    <mergeCell ref="B7:B9"/>
    <mergeCell ref="T7:T10"/>
    <mergeCell ref="E161:E162"/>
    <mergeCell ref="C121:C124"/>
    <mergeCell ref="G9:I9"/>
    <mergeCell ref="E28:E29"/>
    <mergeCell ref="J9:L9"/>
    <mergeCell ref="M9:O9"/>
    <mergeCell ref="P9:R9"/>
    <mergeCell ref="C85:C86"/>
    <mergeCell ref="F90:F91"/>
    <mergeCell ref="C47:C50"/>
    <mergeCell ref="C149:C151"/>
    <mergeCell ref="C76:C79"/>
    <mergeCell ref="R28:R29"/>
    <mergeCell ref="B14:S14"/>
    <mergeCell ref="B15:S15"/>
    <mergeCell ref="C90:C91"/>
    <mergeCell ref="B137:B141"/>
    <mergeCell ref="C52:C53"/>
    <mergeCell ref="B90:B91"/>
    <mergeCell ref="C73:C75"/>
    <mergeCell ref="C458:C463"/>
    <mergeCell ref="T525:T527"/>
    <mergeCell ref="T462:T466"/>
    <mergeCell ref="D8:F9"/>
    <mergeCell ref="G8:R8"/>
    <mergeCell ref="S28:S29"/>
    <mergeCell ref="C152:C156"/>
    <mergeCell ref="S162:S163"/>
    <mergeCell ref="C16:C18"/>
  </mergeCells>
  <printOptions/>
  <pageMargins left="0.7874015748031497" right="0.1968503937007874" top="0.1968503937007874" bottom="0.3937007874015748" header="0.5118110236220472" footer="0.5905511811023623"/>
  <pageSetup fitToHeight="6" fitToWidth="1" horizontalDpi="600" verticalDpi="600" orientation="landscape" paperSize="9" scale="50" r:id="rId1"/>
  <rowBreaks count="3" manualBreakCount="3">
    <brk id="41" max="8" man="1"/>
    <brk id="90" max="8" man="1"/>
    <brk id="4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фонд оплаты труда</dc:title>
  <dc:subject/>
  <dc:creator>Евгений</dc:creator>
  <cp:keywords/>
  <dc:description/>
  <cp:lastModifiedBy>Секретарь</cp:lastModifiedBy>
  <cp:lastPrinted>2021-05-31T14:02:39Z</cp:lastPrinted>
  <dcterms:created xsi:type="dcterms:W3CDTF">2003-04-01T11:25:20Z</dcterms:created>
  <dcterms:modified xsi:type="dcterms:W3CDTF">2023-03-23T15:12:00Z</dcterms:modified>
  <cp:category>расчётная таблица</cp:category>
  <cp:version/>
  <cp:contentType/>
  <cp:contentStatus/>
</cp:coreProperties>
</file>