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Бюджет 2022\сессии\исполнение 2021 год\Решение с прилож\"/>
    </mc:Choice>
  </mc:AlternateContent>
  <bookViews>
    <workbookView xWindow="-120" yWindow="-120" windowWidth="29040" windowHeight="15840"/>
  </bookViews>
  <sheets>
    <sheet name="Лист1" sheetId="1" r:id="rId1"/>
  </sheets>
  <definedNames>
    <definedName name="_xlnm.Print_Titles" localSheetId="0">Лист1!$9:$10</definedName>
    <definedName name="_xlnm.Print_Area" localSheetId="0">Лист1!$A$1:$J$617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54" i="1" l="1"/>
  <c r="I605" i="1"/>
  <c r="I600" i="1"/>
  <c r="I589" i="1"/>
  <c r="I525" i="1"/>
  <c r="I519" i="1"/>
  <c r="I495" i="1"/>
  <c r="I493" i="1"/>
  <c r="I483" i="1"/>
  <c r="I478" i="1"/>
  <c r="I471" i="1"/>
  <c r="I465" i="1"/>
  <c r="I453" i="1"/>
  <c r="I450" i="1"/>
  <c r="I373" i="1"/>
  <c r="H373" i="1"/>
  <c r="I365" i="1"/>
  <c r="I283" i="1"/>
  <c r="I265" i="1"/>
  <c r="I226" i="1"/>
  <c r="I204" i="1"/>
  <c r="H204" i="1"/>
  <c r="I170" i="1"/>
  <c r="J99" i="1"/>
  <c r="I98" i="1"/>
  <c r="I97" i="1" s="1"/>
  <c r="H98" i="1"/>
  <c r="H97" i="1" s="1"/>
  <c r="I90" i="1"/>
  <c r="H90" i="1"/>
  <c r="I87" i="1"/>
  <c r="H87" i="1"/>
  <c r="H77" i="1"/>
  <c r="I44" i="1"/>
  <c r="H44" i="1"/>
  <c r="J22" i="1"/>
  <c r="I21" i="1"/>
  <c r="I20" i="1" s="1"/>
  <c r="H21" i="1"/>
  <c r="H20" i="1" s="1"/>
  <c r="J20" i="1" s="1"/>
  <c r="I16" i="1"/>
  <c r="H16" i="1"/>
  <c r="J21" i="1" l="1"/>
  <c r="J97" i="1"/>
  <c r="J98" i="1"/>
  <c r="J450" i="1"/>
  <c r="J453" i="1"/>
  <c r="J455" i="1"/>
  <c r="J458" i="1"/>
  <c r="J460" i="1"/>
  <c r="J462" i="1"/>
  <c r="J465" i="1"/>
  <c r="J467" i="1"/>
  <c r="J468" i="1"/>
  <c r="J471" i="1"/>
  <c r="J473" i="1"/>
  <c r="J475" i="1"/>
  <c r="J478" i="1"/>
  <c r="J480" i="1"/>
  <c r="J483" i="1"/>
  <c r="J485" i="1"/>
  <c r="J488" i="1"/>
  <c r="J491" i="1"/>
  <c r="J493" i="1"/>
  <c r="J495" i="1"/>
  <c r="J498" i="1"/>
  <c r="J501" i="1"/>
  <c r="J504" i="1"/>
  <c r="J507" i="1"/>
  <c r="J510" i="1"/>
  <c r="J513" i="1"/>
  <c r="J516" i="1"/>
  <c r="J522" i="1"/>
  <c r="J525" i="1"/>
  <c r="J527" i="1"/>
  <c r="J529" i="1"/>
  <c r="J532" i="1"/>
  <c r="J534" i="1"/>
  <c r="J536" i="1"/>
  <c r="J538" i="1"/>
  <c r="J539" i="1"/>
  <c r="J542" i="1"/>
  <c r="J545" i="1"/>
  <c r="J548" i="1"/>
  <c r="J551" i="1"/>
  <c r="J554" i="1"/>
  <c r="J557" i="1"/>
  <c r="J560" i="1"/>
  <c r="J563" i="1"/>
  <c r="J565" i="1"/>
  <c r="J568" i="1"/>
  <c r="J571" i="1"/>
  <c r="J574" i="1"/>
  <c r="J577" i="1"/>
  <c r="J580" i="1"/>
  <c r="J583" i="1"/>
  <c r="J586" i="1"/>
  <c r="J589" i="1"/>
  <c r="J591" i="1"/>
  <c r="J594" i="1"/>
  <c r="J597" i="1"/>
  <c r="J600" i="1"/>
  <c r="J602" i="1"/>
  <c r="J605" i="1"/>
  <c r="J607" i="1"/>
  <c r="J610" i="1"/>
  <c r="J614" i="1"/>
  <c r="J616" i="1"/>
  <c r="J445" i="1"/>
  <c r="J434" i="1"/>
  <c r="J437" i="1"/>
  <c r="J440" i="1"/>
  <c r="J429" i="1"/>
  <c r="J418" i="1"/>
  <c r="J421" i="1"/>
  <c r="J424" i="1"/>
  <c r="J413" i="1"/>
  <c r="J408" i="1"/>
  <c r="J403" i="1"/>
  <c r="J365" i="1"/>
  <c r="J367" i="1"/>
  <c r="J370" i="1"/>
  <c r="J373" i="1"/>
  <c r="J375" i="1"/>
  <c r="J379" i="1"/>
  <c r="J382" i="1"/>
  <c r="J385" i="1"/>
  <c r="J388" i="1"/>
  <c r="J391" i="1"/>
  <c r="J394" i="1"/>
  <c r="J398" i="1"/>
  <c r="J359" i="1"/>
  <c r="J316" i="1"/>
  <c r="J319" i="1"/>
  <c r="J322" i="1"/>
  <c r="J326" i="1"/>
  <c r="J329" i="1"/>
  <c r="J331" i="1"/>
  <c r="J334" i="1"/>
  <c r="J337" i="1"/>
  <c r="J340" i="1"/>
  <c r="J343" i="1"/>
  <c r="J346" i="1"/>
  <c r="J350" i="1"/>
  <c r="J354" i="1"/>
  <c r="J303" i="1"/>
  <c r="J305" i="1"/>
  <c r="J308" i="1"/>
  <c r="J310" i="1"/>
  <c r="J295" i="1"/>
  <c r="J298" i="1"/>
  <c r="J276" i="1"/>
  <c r="J278" i="1"/>
  <c r="J280" i="1"/>
  <c r="J283" i="1"/>
  <c r="J285" i="1"/>
  <c r="J287" i="1"/>
  <c r="J290" i="1"/>
  <c r="J261" i="1"/>
  <c r="J265" i="1"/>
  <c r="J268" i="1"/>
  <c r="J271" i="1"/>
  <c r="J237" i="1"/>
  <c r="J240" i="1"/>
  <c r="J243" i="1"/>
  <c r="J246" i="1"/>
  <c r="J249" i="1"/>
  <c r="J252" i="1"/>
  <c r="J255" i="1"/>
  <c r="J162" i="1"/>
  <c r="J164" i="1"/>
  <c r="J167" i="1"/>
  <c r="J170" i="1"/>
  <c r="J173" i="1"/>
  <c r="J176" i="1"/>
  <c r="J179" i="1"/>
  <c r="J182" i="1"/>
  <c r="J185" i="1"/>
  <c r="J188" i="1"/>
  <c r="J191" i="1"/>
  <c r="J194" i="1"/>
  <c r="J198" i="1"/>
  <c r="J201" i="1"/>
  <c r="J204" i="1"/>
  <c r="J207" i="1"/>
  <c r="J210" i="1"/>
  <c r="J213" i="1"/>
  <c r="J216" i="1"/>
  <c r="J219" i="1"/>
  <c r="J223" i="1"/>
  <c r="J226" i="1"/>
  <c r="J229" i="1"/>
  <c r="J232" i="1"/>
  <c r="J16" i="1"/>
  <c r="J19" i="1"/>
  <c r="J25" i="1"/>
  <c r="J28" i="1"/>
  <c r="J31" i="1"/>
  <c r="J34" i="1"/>
  <c r="J37" i="1"/>
  <c r="J40" i="1"/>
  <c r="J44" i="1"/>
  <c r="J47" i="1"/>
  <c r="J50" i="1"/>
  <c r="J53" i="1"/>
  <c r="J56" i="1"/>
  <c r="J59" i="1"/>
  <c r="J62" i="1"/>
  <c r="J65" i="1"/>
  <c r="J68" i="1"/>
  <c r="J71" i="1"/>
  <c r="J74" i="1"/>
  <c r="J80" i="1"/>
  <c r="J84" i="1"/>
  <c r="J87" i="1"/>
  <c r="J90" i="1"/>
  <c r="J93" i="1"/>
  <c r="J96" i="1"/>
  <c r="J102" i="1"/>
  <c r="J105" i="1"/>
  <c r="J108" i="1"/>
  <c r="J111" i="1"/>
  <c r="J114" i="1"/>
  <c r="J118" i="1"/>
  <c r="J120" i="1"/>
  <c r="J121" i="1"/>
  <c r="J123" i="1"/>
  <c r="J126" i="1"/>
  <c r="J130" i="1"/>
  <c r="J132" i="1"/>
  <c r="J134" i="1"/>
  <c r="J138" i="1"/>
  <c r="J141" i="1"/>
  <c r="J144" i="1"/>
  <c r="J147" i="1"/>
  <c r="J150" i="1"/>
  <c r="J153" i="1"/>
  <c r="J156" i="1"/>
  <c r="I86" i="1" l="1"/>
  <c r="H86" i="1"/>
  <c r="H85" i="1" s="1"/>
  <c r="I85" i="1" l="1"/>
  <c r="J85" i="1" s="1"/>
  <c r="J86" i="1"/>
  <c r="I374" i="1" l="1"/>
  <c r="H374" i="1"/>
  <c r="I83" i="1"/>
  <c r="H83" i="1"/>
  <c r="H82" i="1" s="1"/>
  <c r="I70" i="1"/>
  <c r="H70" i="1"/>
  <c r="H69" i="1" s="1"/>
  <c r="J70" i="1" l="1"/>
  <c r="J374" i="1"/>
  <c r="I82" i="1"/>
  <c r="J82" i="1" s="1"/>
  <c r="J83" i="1"/>
  <c r="I69" i="1"/>
  <c r="J69" i="1" s="1"/>
  <c r="I131" i="1"/>
  <c r="H131" i="1"/>
  <c r="J131" i="1" l="1"/>
  <c r="I615" i="1"/>
  <c r="H615" i="1"/>
  <c r="J615" i="1" l="1"/>
  <c r="I533" i="1"/>
  <c r="H533" i="1"/>
  <c r="I524" i="1"/>
  <c r="I526" i="1"/>
  <c r="I528" i="1"/>
  <c r="H528" i="1"/>
  <c r="H526" i="1"/>
  <c r="H524" i="1"/>
  <c r="J528" i="1" l="1"/>
  <c r="J533" i="1"/>
  <c r="J524" i="1"/>
  <c r="J526" i="1"/>
  <c r="I523" i="1"/>
  <c r="H523" i="1"/>
  <c r="H218" i="1"/>
  <c r="H217" i="1" s="1"/>
  <c r="I197" i="1"/>
  <c r="H197" i="1"/>
  <c r="H196" i="1" s="1"/>
  <c r="H163" i="1"/>
  <c r="J523" i="1" l="1"/>
  <c r="I196" i="1"/>
  <c r="J196" i="1" s="1"/>
  <c r="J197" i="1"/>
  <c r="I163" i="1"/>
  <c r="J163" i="1" s="1"/>
  <c r="I218" i="1"/>
  <c r="J218" i="1" s="1"/>
  <c r="I217" i="1" l="1"/>
  <c r="J217" i="1" s="1"/>
  <c r="I328" i="1"/>
  <c r="H328" i="1"/>
  <c r="J328" i="1" l="1"/>
  <c r="I436" i="1"/>
  <c r="H436" i="1"/>
  <c r="H435" i="1" s="1"/>
  <c r="I435" i="1" l="1"/>
  <c r="J435" i="1" s="1"/>
  <c r="J436" i="1"/>
  <c r="I567" i="1"/>
  <c r="H567" i="1"/>
  <c r="H566" i="1" s="1"/>
  <c r="I566" i="1" l="1"/>
  <c r="J566" i="1" s="1"/>
  <c r="J567" i="1"/>
  <c r="I537" i="1"/>
  <c r="H537" i="1"/>
  <c r="I339" i="1"/>
  <c r="H339" i="1"/>
  <c r="H338" i="1" s="1"/>
  <c r="I321" i="1"/>
  <c r="H321" i="1"/>
  <c r="H320" i="1" s="1"/>
  <c r="I318" i="1"/>
  <c r="H318" i="1"/>
  <c r="H317" i="1" s="1"/>
  <c r="I209" i="1"/>
  <c r="H209" i="1"/>
  <c r="I190" i="1"/>
  <c r="H190" i="1"/>
  <c r="I95" i="1"/>
  <c r="H95" i="1"/>
  <c r="H94" i="1" s="1"/>
  <c r="I208" i="1" l="1"/>
  <c r="J209" i="1"/>
  <c r="I320" i="1"/>
  <c r="J320" i="1" s="1"/>
  <c r="J321" i="1"/>
  <c r="J537" i="1"/>
  <c r="I94" i="1"/>
  <c r="J94" i="1" s="1"/>
  <c r="J95" i="1"/>
  <c r="I189" i="1"/>
  <c r="J190" i="1"/>
  <c r="I317" i="1"/>
  <c r="J317" i="1" s="1"/>
  <c r="J318" i="1"/>
  <c r="I338" i="1"/>
  <c r="J338" i="1" s="1"/>
  <c r="J339" i="1"/>
  <c r="H189" i="1"/>
  <c r="H208" i="1"/>
  <c r="I579" i="1"/>
  <c r="H579" i="1"/>
  <c r="H578" i="1" s="1"/>
  <c r="I336" i="1"/>
  <c r="H336" i="1"/>
  <c r="H335" i="1" s="1"/>
  <c r="J189" i="1" l="1"/>
  <c r="I578" i="1"/>
  <c r="J578" i="1" s="1"/>
  <c r="J579" i="1"/>
  <c r="I335" i="1"/>
  <c r="J335" i="1" s="1"/>
  <c r="J336" i="1"/>
  <c r="J208" i="1"/>
  <c r="I155" i="1"/>
  <c r="H155" i="1"/>
  <c r="H154" i="1" s="1"/>
  <c r="I154" i="1" l="1"/>
  <c r="J154" i="1" s="1"/>
  <c r="J155" i="1"/>
  <c r="I67" i="1"/>
  <c r="H67" i="1"/>
  <c r="I36" i="1"/>
  <c r="H36" i="1"/>
  <c r="H35" i="1" s="1"/>
  <c r="I66" i="1" l="1"/>
  <c r="J67" i="1"/>
  <c r="I35" i="1"/>
  <c r="J35" i="1" s="1"/>
  <c r="J36" i="1"/>
  <c r="H66" i="1"/>
  <c r="I333" i="1"/>
  <c r="H333" i="1"/>
  <c r="H332" i="1" s="1"/>
  <c r="I332" i="1" l="1"/>
  <c r="J332" i="1" s="1"/>
  <c r="J333" i="1"/>
  <c r="J66" i="1"/>
  <c r="I541" i="1"/>
  <c r="H541" i="1"/>
  <c r="H540" i="1" s="1"/>
  <c r="I474" i="1"/>
  <c r="H474" i="1"/>
  <c r="H454" i="1"/>
  <c r="J454" i="1" s="1"/>
  <c r="I289" i="1"/>
  <c r="I178" i="1"/>
  <c r="H178" i="1"/>
  <c r="H177" i="1" s="1"/>
  <c r="I161" i="1"/>
  <c r="H161" i="1"/>
  <c r="H160" i="1" s="1"/>
  <c r="I125" i="1"/>
  <c r="H125" i="1"/>
  <c r="H124" i="1" s="1"/>
  <c r="I73" i="1"/>
  <c r="H73" i="1"/>
  <c r="H72" i="1" s="1"/>
  <c r="I39" i="1"/>
  <c r="H39" i="1"/>
  <c r="I72" i="1" l="1"/>
  <c r="J72" i="1" s="1"/>
  <c r="J73" i="1"/>
  <c r="I160" i="1"/>
  <c r="J160" i="1" s="1"/>
  <c r="J161" i="1"/>
  <c r="I540" i="1"/>
  <c r="J540" i="1" s="1"/>
  <c r="J541" i="1"/>
  <c r="I38" i="1"/>
  <c r="J39" i="1"/>
  <c r="I124" i="1"/>
  <c r="J124" i="1" s="1"/>
  <c r="J125" i="1"/>
  <c r="I177" i="1"/>
  <c r="J177" i="1" s="1"/>
  <c r="J178" i="1"/>
  <c r="J474" i="1"/>
  <c r="I288" i="1"/>
  <c r="H38" i="1"/>
  <c r="H289" i="1"/>
  <c r="J289" i="1" s="1"/>
  <c r="J38" i="1" l="1"/>
  <c r="H288" i="1"/>
  <c r="J288" i="1" s="1"/>
  <c r="I553" i="1" l="1"/>
  <c r="H553" i="1"/>
  <c r="H552" i="1" s="1"/>
  <c r="I552" i="1" l="1"/>
  <c r="J552" i="1" s="1"/>
  <c r="J553" i="1"/>
  <c r="I231" i="1"/>
  <c r="H231" i="1"/>
  <c r="H230" i="1" s="1"/>
  <c r="I113" i="1"/>
  <c r="H113" i="1"/>
  <c r="H112" i="1" s="1"/>
  <c r="I270" i="1"/>
  <c r="H270" i="1"/>
  <c r="H269" i="1" s="1"/>
  <c r="I215" i="1"/>
  <c r="H215" i="1"/>
  <c r="H214" i="1" s="1"/>
  <c r="I187" i="1"/>
  <c r="H187" i="1"/>
  <c r="H186" i="1" s="1"/>
  <c r="J270" i="1" l="1"/>
  <c r="I230" i="1"/>
  <c r="J230" i="1" s="1"/>
  <c r="J231" i="1"/>
  <c r="I186" i="1"/>
  <c r="J186" i="1" s="1"/>
  <c r="J187" i="1"/>
  <c r="I214" i="1"/>
  <c r="J214" i="1" s="1"/>
  <c r="J215" i="1"/>
  <c r="J113" i="1"/>
  <c r="I269" i="1"/>
  <c r="J269" i="1" s="1"/>
  <c r="I112" i="1"/>
  <c r="J112" i="1" s="1"/>
  <c r="I345" i="1"/>
  <c r="H345" i="1"/>
  <c r="H344" i="1" s="1"/>
  <c r="I535" i="1"/>
  <c r="I531" i="1"/>
  <c r="H535" i="1"/>
  <c r="H531" i="1"/>
  <c r="I110" i="1"/>
  <c r="H110" i="1"/>
  <c r="H109" i="1" s="1"/>
  <c r="I107" i="1"/>
  <c r="H107" i="1"/>
  <c r="H106" i="1" s="1"/>
  <c r="I64" i="1"/>
  <c r="H64" i="1"/>
  <c r="H63" i="1" s="1"/>
  <c r="I30" i="1"/>
  <c r="H30" i="1"/>
  <c r="H29" i="1" s="1"/>
  <c r="I439" i="1"/>
  <c r="I596" i="1"/>
  <c r="H596" i="1"/>
  <c r="I564" i="1"/>
  <c r="H564" i="1"/>
  <c r="I562" i="1"/>
  <c r="H562" i="1"/>
  <c r="I582" i="1"/>
  <c r="H582" i="1"/>
  <c r="H581" i="1" s="1"/>
  <c r="H439" i="1"/>
  <c r="H438" i="1" s="1"/>
  <c r="I297" i="1"/>
  <c r="H297" i="1"/>
  <c r="I181" i="1"/>
  <c r="H181" i="1"/>
  <c r="H180" i="1" s="1"/>
  <c r="I52" i="1"/>
  <c r="H52" i="1"/>
  <c r="H51" i="1" s="1"/>
  <c r="I381" i="1"/>
  <c r="H381" i="1"/>
  <c r="H380" i="1" s="1"/>
  <c r="I286" i="1"/>
  <c r="H286" i="1"/>
  <c r="I547" i="1"/>
  <c r="I193" i="1"/>
  <c r="H193" i="1"/>
  <c r="H192" i="1" s="1"/>
  <c r="I184" i="1"/>
  <c r="H184" i="1"/>
  <c r="H183" i="1" s="1"/>
  <c r="H547" i="1"/>
  <c r="H546" i="1" s="1"/>
  <c r="I576" i="1"/>
  <c r="H576" i="1"/>
  <c r="H575" i="1" s="1"/>
  <c r="J564" i="1" l="1"/>
  <c r="J562" i="1"/>
  <c r="I581" i="1"/>
  <c r="J581" i="1" s="1"/>
  <c r="J582" i="1"/>
  <c r="I575" i="1"/>
  <c r="J575" i="1" s="1"/>
  <c r="J576" i="1"/>
  <c r="J286" i="1"/>
  <c r="I51" i="1"/>
  <c r="J51" i="1" s="1"/>
  <c r="J52" i="1"/>
  <c r="I296" i="1"/>
  <c r="J297" i="1"/>
  <c r="I29" i="1"/>
  <c r="J29" i="1" s="1"/>
  <c r="J30" i="1"/>
  <c r="I106" i="1"/>
  <c r="J106" i="1" s="1"/>
  <c r="J107" i="1"/>
  <c r="I344" i="1"/>
  <c r="J344" i="1" s="1"/>
  <c r="J345" i="1"/>
  <c r="I595" i="1"/>
  <c r="J596" i="1"/>
  <c r="J531" i="1"/>
  <c r="I183" i="1"/>
  <c r="J183" i="1" s="1"/>
  <c r="J184" i="1"/>
  <c r="I192" i="1"/>
  <c r="J192" i="1" s="1"/>
  <c r="J193" i="1"/>
  <c r="I546" i="1"/>
  <c r="J546" i="1" s="1"/>
  <c r="J547" i="1"/>
  <c r="I380" i="1"/>
  <c r="J380" i="1" s="1"/>
  <c r="J381" i="1"/>
  <c r="I180" i="1"/>
  <c r="J180" i="1" s="1"/>
  <c r="J181" i="1"/>
  <c r="I438" i="1"/>
  <c r="J438" i="1" s="1"/>
  <c r="J439" i="1"/>
  <c r="I63" i="1"/>
  <c r="J63" i="1" s="1"/>
  <c r="J64" i="1"/>
  <c r="I109" i="1"/>
  <c r="J109" i="1" s="1"/>
  <c r="J110" i="1"/>
  <c r="J535" i="1"/>
  <c r="I530" i="1"/>
  <c r="H530" i="1"/>
  <c r="I561" i="1"/>
  <c r="H595" i="1"/>
  <c r="H296" i="1"/>
  <c r="H561" i="1"/>
  <c r="I573" i="1"/>
  <c r="H573" i="1"/>
  <c r="H572" i="1" s="1"/>
  <c r="I494" i="1"/>
  <c r="H494" i="1"/>
  <c r="I444" i="1"/>
  <c r="H444" i="1"/>
  <c r="H443" i="1" s="1"/>
  <c r="H442" i="1" s="1"/>
  <c r="I330" i="1"/>
  <c r="H330" i="1"/>
  <c r="H327" i="1" s="1"/>
  <c r="J561" i="1" l="1"/>
  <c r="J494" i="1"/>
  <c r="J530" i="1"/>
  <c r="J595" i="1"/>
  <c r="J296" i="1"/>
  <c r="I327" i="1"/>
  <c r="J327" i="1" s="1"/>
  <c r="J330" i="1"/>
  <c r="I572" i="1"/>
  <c r="J572" i="1" s="1"/>
  <c r="J573" i="1"/>
  <c r="I443" i="1"/>
  <c r="J444" i="1"/>
  <c r="I279" i="1"/>
  <c r="H279" i="1"/>
  <c r="I79" i="1"/>
  <c r="H79" i="1"/>
  <c r="H78" i="1" s="1"/>
  <c r="I55" i="1"/>
  <c r="H55" i="1"/>
  <c r="H54" i="1" s="1"/>
  <c r="I294" i="1"/>
  <c r="H294" i="1"/>
  <c r="H293" i="1" s="1"/>
  <c r="H292" i="1" s="1"/>
  <c r="J279" i="1" l="1"/>
  <c r="I54" i="1"/>
  <c r="J54" i="1" s="1"/>
  <c r="J55" i="1"/>
  <c r="I293" i="1"/>
  <c r="J294" i="1"/>
  <c r="I442" i="1"/>
  <c r="J442" i="1" s="1"/>
  <c r="J443" i="1"/>
  <c r="J79" i="1"/>
  <c r="I78" i="1"/>
  <c r="J78" i="1" s="1"/>
  <c r="I292" i="1" l="1"/>
  <c r="J292" i="1" s="1"/>
  <c r="J293" i="1"/>
  <c r="I613" i="1"/>
  <c r="I609" i="1"/>
  <c r="I606" i="1"/>
  <c r="I604" i="1"/>
  <c r="I601" i="1"/>
  <c r="I599" i="1"/>
  <c r="I593" i="1"/>
  <c r="I590" i="1"/>
  <c r="I588" i="1"/>
  <c r="I585" i="1"/>
  <c r="I570" i="1"/>
  <c r="I559" i="1"/>
  <c r="I556" i="1"/>
  <c r="I550" i="1"/>
  <c r="I544" i="1"/>
  <c r="I521" i="1"/>
  <c r="I518" i="1"/>
  <c r="I515" i="1"/>
  <c r="I512" i="1"/>
  <c r="I509" i="1"/>
  <c r="I506" i="1"/>
  <c r="I503" i="1"/>
  <c r="I500" i="1"/>
  <c r="I497" i="1"/>
  <c r="I492" i="1"/>
  <c r="I490" i="1"/>
  <c r="I487" i="1"/>
  <c r="I484" i="1"/>
  <c r="I482" i="1"/>
  <c r="I479" i="1"/>
  <c r="I477" i="1"/>
  <c r="I472" i="1"/>
  <c r="I470" i="1"/>
  <c r="I466" i="1"/>
  <c r="I464" i="1"/>
  <c r="I461" i="1"/>
  <c r="I459" i="1"/>
  <c r="I457" i="1"/>
  <c r="I452" i="1"/>
  <c r="I449" i="1"/>
  <c r="I433" i="1"/>
  <c r="I428" i="1"/>
  <c r="I423" i="1"/>
  <c r="I420" i="1"/>
  <c r="I417" i="1"/>
  <c r="I412" i="1"/>
  <c r="I407" i="1"/>
  <c r="I402" i="1"/>
  <c r="I397" i="1"/>
  <c r="I393" i="1"/>
  <c r="I390" i="1"/>
  <c r="I387" i="1"/>
  <c r="I384" i="1"/>
  <c r="I378" i="1"/>
  <c r="I372" i="1"/>
  <c r="I369" i="1"/>
  <c r="I366" i="1"/>
  <c r="I364" i="1"/>
  <c r="I358" i="1"/>
  <c r="I353" i="1"/>
  <c r="I349" i="1"/>
  <c r="I342" i="1"/>
  <c r="I325" i="1"/>
  <c r="I315" i="1"/>
  <c r="I309" i="1"/>
  <c r="I307" i="1"/>
  <c r="I304" i="1"/>
  <c r="I302" i="1"/>
  <c r="I284" i="1"/>
  <c r="I282" i="1"/>
  <c r="I277" i="1"/>
  <c r="I275" i="1"/>
  <c r="I267" i="1"/>
  <c r="I264" i="1"/>
  <c r="I260" i="1"/>
  <c r="I254" i="1"/>
  <c r="I251" i="1"/>
  <c r="I248" i="1"/>
  <c r="I245" i="1"/>
  <c r="I242" i="1"/>
  <c r="I239" i="1"/>
  <c r="I236" i="1"/>
  <c r="I228" i="1"/>
  <c r="I225" i="1"/>
  <c r="I222" i="1"/>
  <c r="I212" i="1"/>
  <c r="I206" i="1"/>
  <c r="I203" i="1"/>
  <c r="I200" i="1"/>
  <c r="I175" i="1"/>
  <c r="I172" i="1"/>
  <c r="I169" i="1"/>
  <c r="I166" i="1"/>
  <c r="I152" i="1"/>
  <c r="I149" i="1"/>
  <c r="I146" i="1"/>
  <c r="I143" i="1"/>
  <c r="I140" i="1"/>
  <c r="I137" i="1"/>
  <c r="I133" i="1"/>
  <c r="I129" i="1"/>
  <c r="I122" i="1"/>
  <c r="I119" i="1"/>
  <c r="I117" i="1"/>
  <c r="I104" i="1"/>
  <c r="I101" i="1"/>
  <c r="I92" i="1"/>
  <c r="I89" i="1"/>
  <c r="I76" i="1"/>
  <c r="I61" i="1"/>
  <c r="I58" i="1"/>
  <c r="I49" i="1"/>
  <c r="I46" i="1"/>
  <c r="I43" i="1"/>
  <c r="I33" i="1"/>
  <c r="I27" i="1"/>
  <c r="I24" i="1"/>
  <c r="I18" i="1"/>
  <c r="I15" i="1"/>
  <c r="I45" i="1" l="1"/>
  <c r="I142" i="1"/>
  <c r="I221" i="1"/>
  <c r="I396" i="1"/>
  <c r="I432" i="1"/>
  <c r="I431" i="1" s="1"/>
  <c r="I17" i="1"/>
  <c r="I42" i="1"/>
  <c r="I60" i="1"/>
  <c r="I100" i="1"/>
  <c r="I139" i="1"/>
  <c r="I151" i="1"/>
  <c r="I174" i="1"/>
  <c r="I211" i="1"/>
  <c r="I235" i="1"/>
  <c r="I247" i="1"/>
  <c r="I263" i="1"/>
  <c r="I341" i="1"/>
  <c r="I377" i="1"/>
  <c r="I392" i="1"/>
  <c r="I411" i="1"/>
  <c r="I427" i="1"/>
  <c r="I502" i="1"/>
  <c r="I514" i="1"/>
  <c r="I549" i="1"/>
  <c r="I584" i="1"/>
  <c r="I608" i="1"/>
  <c r="I75" i="1"/>
  <c r="I103" i="1"/>
  <c r="I199" i="1"/>
  <c r="I26" i="1"/>
  <c r="I88" i="1"/>
  <c r="I145" i="1"/>
  <c r="I168" i="1"/>
  <c r="I202" i="1"/>
  <c r="I224" i="1"/>
  <c r="I241" i="1"/>
  <c r="I253" i="1"/>
  <c r="I314" i="1"/>
  <c r="I352" i="1"/>
  <c r="I368" i="1"/>
  <c r="I386" i="1"/>
  <c r="I401" i="1"/>
  <c r="I419" i="1"/>
  <c r="I448" i="1"/>
  <c r="I496" i="1"/>
  <c r="I508" i="1"/>
  <c r="I520" i="1"/>
  <c r="I558" i="1"/>
  <c r="I603" i="1"/>
  <c r="I23" i="1"/>
  <c r="I165" i="1"/>
  <c r="I238" i="1"/>
  <c r="I250" i="1"/>
  <c r="I266" i="1"/>
  <c r="I348" i="1"/>
  <c r="I383" i="1"/>
  <c r="I416" i="1"/>
  <c r="I505" i="1"/>
  <c r="I517" i="1"/>
  <c r="I555" i="1"/>
  <c r="I32" i="1"/>
  <c r="I57" i="1"/>
  <c r="I136" i="1"/>
  <c r="I148" i="1"/>
  <c r="I171" i="1"/>
  <c r="I205" i="1"/>
  <c r="I227" i="1"/>
  <c r="I220" i="1" s="1"/>
  <c r="I244" i="1"/>
  <c r="I259" i="1"/>
  <c r="I324" i="1"/>
  <c r="I357" i="1"/>
  <c r="I371" i="1"/>
  <c r="I389" i="1"/>
  <c r="I406" i="1"/>
  <c r="I422" i="1"/>
  <c r="I451" i="1"/>
  <c r="I486" i="1"/>
  <c r="I499" i="1"/>
  <c r="I511" i="1"/>
  <c r="I543" i="1"/>
  <c r="I569" i="1"/>
  <c r="I592" i="1"/>
  <c r="I612" i="1"/>
  <c r="I469" i="1"/>
  <c r="I489" i="1"/>
  <c r="I281" i="1"/>
  <c r="I363" i="1"/>
  <c r="I128" i="1"/>
  <c r="I301" i="1"/>
  <c r="I274" i="1"/>
  <c r="I306" i="1"/>
  <c r="I476" i="1"/>
  <c r="I587" i="1"/>
  <c r="I598" i="1"/>
  <c r="I463" i="1"/>
  <c r="I481" i="1"/>
  <c r="I456" i="1"/>
  <c r="I116" i="1"/>
  <c r="I91" i="1"/>
  <c r="I48" i="1"/>
  <c r="I14" i="1"/>
  <c r="I323" i="1" l="1"/>
  <c r="I262" i="1"/>
  <c r="I376" i="1"/>
  <c r="I13" i="1"/>
  <c r="I81" i="1"/>
  <c r="I234" i="1"/>
  <c r="I356" i="1"/>
  <c r="I400" i="1"/>
  <c r="I415" i="1"/>
  <c r="I347" i="1"/>
  <c r="I127" i="1"/>
  <c r="I195" i="1"/>
  <c r="I395" i="1"/>
  <c r="I410" i="1"/>
  <c r="I611" i="1"/>
  <c r="I115" i="1"/>
  <c r="I362" i="1"/>
  <c r="I313" i="1"/>
  <c r="I41" i="1"/>
  <c r="I135" i="1"/>
  <c r="I159" i="1"/>
  <c r="I405" i="1"/>
  <c r="I258" i="1"/>
  <c r="I351" i="1"/>
  <c r="I426" i="1"/>
  <c r="I273" i="1"/>
  <c r="I300" i="1"/>
  <c r="I361" i="1" l="1"/>
  <c r="I312" i="1"/>
  <c r="I158" i="1"/>
  <c r="I447" i="1"/>
  <c r="I257" i="1"/>
  <c r="I12" i="1"/>
  <c r="I11" i="1" l="1"/>
  <c r="I617" i="1" s="1"/>
  <c r="H601" i="1" l="1"/>
  <c r="J601" i="1" s="1"/>
  <c r="H519" i="1"/>
  <c r="J519" i="1" s="1"/>
  <c r="H487" i="1"/>
  <c r="J487" i="1" s="1"/>
  <c r="H466" i="1"/>
  <c r="J466" i="1" s="1"/>
  <c r="H461" i="1"/>
  <c r="J461" i="1" s="1"/>
  <c r="H433" i="1"/>
  <c r="J433" i="1" s="1"/>
  <c r="H432" i="1" l="1"/>
  <c r="J432" i="1" s="1"/>
  <c r="H486" i="1"/>
  <c r="J486" i="1" s="1"/>
  <c r="H420" i="1"/>
  <c r="J420" i="1" s="1"/>
  <c r="H417" i="1"/>
  <c r="J417" i="1" s="1"/>
  <c r="H245" i="1"/>
  <c r="J245" i="1" s="1"/>
  <c r="H254" i="1"/>
  <c r="J254" i="1" s="1"/>
  <c r="H251" i="1"/>
  <c r="J251" i="1" s="1"/>
  <c r="H248" i="1"/>
  <c r="J248" i="1" s="1"/>
  <c r="H236" i="1"/>
  <c r="J236" i="1" s="1"/>
  <c r="J77" i="1"/>
  <c r="H242" i="1"/>
  <c r="J242" i="1" s="1"/>
  <c r="H250" i="1" l="1"/>
  <c r="J250" i="1" s="1"/>
  <c r="H244" i="1"/>
  <c r="J244" i="1" s="1"/>
  <c r="H416" i="1"/>
  <c r="J416" i="1" s="1"/>
  <c r="H241" i="1"/>
  <c r="J241" i="1" s="1"/>
  <c r="H247" i="1"/>
  <c r="J247" i="1" s="1"/>
  <c r="H235" i="1"/>
  <c r="J235" i="1" s="1"/>
  <c r="H253" i="1"/>
  <c r="J253" i="1" s="1"/>
  <c r="H419" i="1"/>
  <c r="J419" i="1" s="1"/>
  <c r="H239" i="1" l="1"/>
  <c r="J239" i="1" s="1"/>
  <c r="H238" i="1" l="1"/>
  <c r="H119" i="1"/>
  <c r="J119" i="1" s="1"/>
  <c r="H234" i="1" l="1"/>
  <c r="J234" i="1" s="1"/>
  <c r="J238" i="1"/>
  <c r="H613" i="1"/>
  <c r="H384" i="1"/>
  <c r="J384" i="1" s="1"/>
  <c r="H612" i="1" l="1"/>
  <c r="J612" i="1" s="1"/>
  <c r="J613" i="1"/>
  <c r="H383" i="1"/>
  <c r="J383" i="1" s="1"/>
  <c r="H309" i="1"/>
  <c r="J309" i="1" s="1"/>
  <c r="H304" i="1"/>
  <c r="J304" i="1" s="1"/>
  <c r="H149" i="1"/>
  <c r="J149" i="1" s="1"/>
  <c r="H92" i="1"/>
  <c r="J92" i="1" s="1"/>
  <c r="H46" i="1"/>
  <c r="J46" i="1" s="1"/>
  <c r="H18" i="1"/>
  <c r="J18" i="1" s="1"/>
  <c r="H45" i="1" l="1"/>
  <c r="J45" i="1" s="1"/>
  <c r="H611" i="1"/>
  <c r="J611" i="1" s="1"/>
  <c r="H148" i="1"/>
  <c r="J148" i="1" s="1"/>
  <c r="H17" i="1"/>
  <c r="J17" i="1" s="1"/>
  <c r="H91" i="1"/>
  <c r="J91" i="1" s="1"/>
  <c r="H431" i="1"/>
  <c r="J431" i="1" s="1"/>
  <c r="H349" i="1" l="1"/>
  <c r="J349" i="1" s="1"/>
  <c r="H200" i="1"/>
  <c r="J200" i="1" s="1"/>
  <c r="H199" i="1" l="1"/>
  <c r="J199" i="1" s="1"/>
  <c r="H348" i="1"/>
  <c r="J348" i="1" s="1"/>
  <c r="H397" i="1"/>
  <c r="J397" i="1" s="1"/>
  <c r="H393" i="1"/>
  <c r="J393" i="1" s="1"/>
  <c r="H387" i="1"/>
  <c r="J387" i="1" s="1"/>
  <c r="H372" i="1"/>
  <c r="J372" i="1" s="1"/>
  <c r="H369" i="1"/>
  <c r="J369" i="1" s="1"/>
  <c r="H366" i="1"/>
  <c r="J366" i="1" s="1"/>
  <c r="H364" i="1"/>
  <c r="J364" i="1" s="1"/>
  <c r="H371" i="1" l="1"/>
  <c r="J371" i="1" s="1"/>
  <c r="H347" i="1"/>
  <c r="J347" i="1" s="1"/>
  <c r="H392" i="1"/>
  <c r="J392" i="1" s="1"/>
  <c r="H363" i="1"/>
  <c r="J363" i="1" s="1"/>
  <c r="H386" i="1"/>
  <c r="J386" i="1" s="1"/>
  <c r="H368" i="1"/>
  <c r="J368" i="1" s="1"/>
  <c r="H396" i="1"/>
  <c r="J396" i="1" s="1"/>
  <c r="H362" i="1" l="1"/>
  <c r="J362" i="1" s="1"/>
  <c r="H395" i="1"/>
  <c r="J395" i="1" s="1"/>
  <c r="H590" i="1"/>
  <c r="J590" i="1" s="1"/>
  <c r="H593" i="1"/>
  <c r="J593" i="1" s="1"/>
  <c r="H592" i="1" l="1"/>
  <c r="J592" i="1" s="1"/>
  <c r="H212" i="1" l="1"/>
  <c r="J212" i="1" s="1"/>
  <c r="H282" i="1"/>
  <c r="J282" i="1" s="1"/>
  <c r="H284" i="1"/>
  <c r="J284" i="1" s="1"/>
  <c r="H277" i="1"/>
  <c r="J277" i="1" s="1"/>
  <c r="H275" i="1"/>
  <c r="J275" i="1" s="1"/>
  <c r="H342" i="1"/>
  <c r="J342" i="1" s="1"/>
  <c r="H449" i="1"/>
  <c r="J449" i="1" s="1"/>
  <c r="H423" i="1"/>
  <c r="J423" i="1" s="1"/>
  <c r="H353" i="1"/>
  <c r="J353" i="1" s="1"/>
  <c r="H325" i="1"/>
  <c r="J325" i="1" s="1"/>
  <c r="H315" i="1"/>
  <c r="J315" i="1" s="1"/>
  <c r="H222" i="1"/>
  <c r="J222" i="1" s="1"/>
  <c r="H206" i="1"/>
  <c r="J206" i="1" s="1"/>
  <c r="H172" i="1"/>
  <c r="J172" i="1" s="1"/>
  <c r="H143" i="1"/>
  <c r="J143" i="1" s="1"/>
  <c r="H76" i="1"/>
  <c r="J76" i="1" s="1"/>
  <c r="H570" i="1"/>
  <c r="J570" i="1" s="1"/>
  <c r="H457" i="1"/>
  <c r="J457" i="1" s="1"/>
  <c r="H228" i="1"/>
  <c r="J228" i="1" s="1"/>
  <c r="H137" i="1"/>
  <c r="J137" i="1" s="1"/>
  <c r="H101" i="1"/>
  <c r="J101" i="1" s="1"/>
  <c r="H58" i="1"/>
  <c r="J58" i="1" s="1"/>
  <c r="H24" i="1"/>
  <c r="J24" i="1" s="1"/>
  <c r="H146" i="1"/>
  <c r="J146" i="1" s="1"/>
  <c r="H482" i="1"/>
  <c r="J482" i="1" s="1"/>
  <c r="H484" i="1"/>
  <c r="J484" i="1" s="1"/>
  <c r="H15" i="1"/>
  <c r="J15" i="1" s="1"/>
  <c r="H27" i="1"/>
  <c r="J27" i="1" s="1"/>
  <c r="H33" i="1"/>
  <c r="J33" i="1" s="1"/>
  <c r="H43" i="1"/>
  <c r="J43" i="1" s="1"/>
  <c r="H49" i="1"/>
  <c r="J49" i="1" s="1"/>
  <c r="H61" i="1"/>
  <c r="J61" i="1" s="1"/>
  <c r="H89" i="1"/>
  <c r="J89" i="1" s="1"/>
  <c r="H104" i="1"/>
  <c r="J104" i="1" s="1"/>
  <c r="H117" i="1"/>
  <c r="J117" i="1" s="1"/>
  <c r="H122" i="1"/>
  <c r="J122" i="1" s="1"/>
  <c r="H129" i="1"/>
  <c r="J129" i="1" s="1"/>
  <c r="H133" i="1"/>
  <c r="J133" i="1" s="1"/>
  <c r="H140" i="1"/>
  <c r="J140" i="1" s="1"/>
  <c r="H152" i="1"/>
  <c r="J152" i="1" s="1"/>
  <c r="H166" i="1"/>
  <c r="J166" i="1" s="1"/>
  <c r="H169" i="1"/>
  <c r="J169" i="1" s="1"/>
  <c r="H175" i="1"/>
  <c r="J175" i="1" s="1"/>
  <c r="H203" i="1"/>
  <c r="J203" i="1" s="1"/>
  <c r="H225" i="1"/>
  <c r="J225" i="1" s="1"/>
  <c r="H260" i="1"/>
  <c r="J260" i="1" s="1"/>
  <c r="H264" i="1"/>
  <c r="J264" i="1" s="1"/>
  <c r="H267" i="1"/>
  <c r="J267" i="1" s="1"/>
  <c r="H302" i="1"/>
  <c r="J302" i="1" s="1"/>
  <c r="H307" i="1"/>
  <c r="J307" i="1" s="1"/>
  <c r="H378" i="1"/>
  <c r="J378" i="1" s="1"/>
  <c r="H390" i="1"/>
  <c r="J390" i="1" s="1"/>
  <c r="H402" i="1"/>
  <c r="J402" i="1" s="1"/>
  <c r="H407" i="1"/>
  <c r="J407" i="1" s="1"/>
  <c r="H412" i="1"/>
  <c r="J412" i="1" s="1"/>
  <c r="H428" i="1"/>
  <c r="J428" i="1" s="1"/>
  <c r="H459" i="1"/>
  <c r="J459" i="1" s="1"/>
  <c r="H464" i="1"/>
  <c r="J464" i="1" s="1"/>
  <c r="H470" i="1"/>
  <c r="J470" i="1" s="1"/>
  <c r="H472" i="1"/>
  <c r="J472" i="1" s="1"/>
  <c r="H477" i="1"/>
  <c r="J477" i="1" s="1"/>
  <c r="H479" i="1"/>
  <c r="J479" i="1" s="1"/>
  <c r="H490" i="1"/>
  <c r="J490" i="1" s="1"/>
  <c r="H492" i="1"/>
  <c r="J492" i="1" s="1"/>
  <c r="H497" i="1"/>
  <c r="J497" i="1" s="1"/>
  <c r="H500" i="1"/>
  <c r="J500" i="1" s="1"/>
  <c r="H503" i="1"/>
  <c r="J503" i="1" s="1"/>
  <c r="H506" i="1"/>
  <c r="J506" i="1" s="1"/>
  <c r="H509" i="1"/>
  <c r="J509" i="1" s="1"/>
  <c r="H512" i="1"/>
  <c r="J512" i="1" s="1"/>
  <c r="H515" i="1"/>
  <c r="J515" i="1" s="1"/>
  <c r="H518" i="1"/>
  <c r="J518" i="1" s="1"/>
  <c r="H521" i="1"/>
  <c r="J521" i="1" s="1"/>
  <c r="H544" i="1"/>
  <c r="J544" i="1" s="1"/>
  <c r="H550" i="1"/>
  <c r="J550" i="1" s="1"/>
  <c r="H556" i="1"/>
  <c r="J556" i="1" s="1"/>
  <c r="H559" i="1"/>
  <c r="J559" i="1" s="1"/>
  <c r="H604" i="1"/>
  <c r="J604" i="1" s="1"/>
  <c r="H599" i="1"/>
  <c r="J599" i="1" s="1"/>
  <c r="H585" i="1"/>
  <c r="J585" i="1" s="1"/>
  <c r="H588" i="1"/>
  <c r="J588" i="1" s="1"/>
  <c r="H609" i="1"/>
  <c r="J609" i="1" s="1"/>
  <c r="H606" i="1"/>
  <c r="J606" i="1" s="1"/>
  <c r="H358" i="1"/>
  <c r="J358" i="1" s="1"/>
  <c r="H452" i="1"/>
  <c r="J452" i="1" s="1"/>
  <c r="H584" i="1" l="1"/>
  <c r="J584" i="1" s="1"/>
  <c r="H469" i="1"/>
  <c r="J469" i="1" s="1"/>
  <c r="H451" i="1"/>
  <c r="J451" i="1" s="1"/>
  <c r="H489" i="1"/>
  <c r="J489" i="1" s="1"/>
  <c r="H281" i="1"/>
  <c r="J281" i="1" s="1"/>
  <c r="H274" i="1"/>
  <c r="J274" i="1" s="1"/>
  <c r="H301" i="1"/>
  <c r="J301" i="1" s="1"/>
  <c r="H168" i="1"/>
  <c r="J168" i="1" s="1"/>
  <c r="H598" i="1"/>
  <c r="J598" i="1" s="1"/>
  <c r="H543" i="1"/>
  <c r="J543" i="1" s="1"/>
  <c r="H42" i="1"/>
  <c r="J42" i="1" s="1"/>
  <c r="H463" i="1"/>
  <c r="J463" i="1" s="1"/>
  <c r="H306" i="1"/>
  <c r="J306" i="1" s="1"/>
  <c r="H476" i="1"/>
  <c r="J476" i="1" s="1"/>
  <c r="H116" i="1"/>
  <c r="H128" i="1"/>
  <c r="J128" i="1" s="1"/>
  <c r="H142" i="1"/>
  <c r="J142" i="1" s="1"/>
  <c r="H514" i="1"/>
  <c r="J514" i="1" s="1"/>
  <c r="H549" i="1"/>
  <c r="J549" i="1" s="1"/>
  <c r="H508" i="1"/>
  <c r="J508" i="1" s="1"/>
  <c r="H499" i="1"/>
  <c r="J499" i="1" s="1"/>
  <c r="H401" i="1"/>
  <c r="J401" i="1" s="1"/>
  <c r="H151" i="1"/>
  <c r="J151" i="1" s="1"/>
  <c r="H145" i="1"/>
  <c r="J145" i="1" s="1"/>
  <c r="H100" i="1"/>
  <c r="H314" i="1"/>
  <c r="H352" i="1"/>
  <c r="J352" i="1" s="1"/>
  <c r="H422" i="1"/>
  <c r="J422" i="1" s="1"/>
  <c r="H587" i="1"/>
  <c r="J587" i="1" s="1"/>
  <c r="H505" i="1"/>
  <c r="J505" i="1" s="1"/>
  <c r="H357" i="1"/>
  <c r="J357" i="1" s="1"/>
  <c r="H520" i="1"/>
  <c r="J520" i="1" s="1"/>
  <c r="H511" i="1"/>
  <c r="J511" i="1" s="1"/>
  <c r="H266" i="1"/>
  <c r="J266" i="1" s="1"/>
  <c r="H174" i="1"/>
  <c r="J174" i="1" s="1"/>
  <c r="H165" i="1"/>
  <c r="J165" i="1" s="1"/>
  <c r="H14" i="1"/>
  <c r="J14" i="1" s="1"/>
  <c r="H205" i="1"/>
  <c r="J205" i="1" s="1"/>
  <c r="H341" i="1"/>
  <c r="J341" i="1" s="1"/>
  <c r="H406" i="1"/>
  <c r="J406" i="1" s="1"/>
  <c r="H389" i="1"/>
  <c r="J389" i="1" s="1"/>
  <c r="H259" i="1"/>
  <c r="J259" i="1" s="1"/>
  <c r="H202" i="1"/>
  <c r="J202" i="1" s="1"/>
  <c r="H88" i="1"/>
  <c r="J88" i="1" s="1"/>
  <c r="H48" i="1"/>
  <c r="J48" i="1" s="1"/>
  <c r="H23" i="1"/>
  <c r="H136" i="1"/>
  <c r="J136" i="1" s="1"/>
  <c r="H569" i="1"/>
  <c r="J569" i="1" s="1"/>
  <c r="H75" i="1"/>
  <c r="J75" i="1" s="1"/>
  <c r="H171" i="1"/>
  <c r="J171" i="1" s="1"/>
  <c r="H324" i="1"/>
  <c r="J324" i="1" s="1"/>
  <c r="H211" i="1"/>
  <c r="J211" i="1" s="1"/>
  <c r="H103" i="1"/>
  <c r="J103" i="1" s="1"/>
  <c r="H603" i="1"/>
  <c r="J603" i="1" s="1"/>
  <c r="H32" i="1"/>
  <c r="J32" i="1" s="1"/>
  <c r="H139" i="1"/>
  <c r="J139" i="1" s="1"/>
  <c r="H456" i="1"/>
  <c r="J456" i="1" s="1"/>
  <c r="H221" i="1"/>
  <c r="J221" i="1" s="1"/>
  <c r="H57" i="1"/>
  <c r="J57" i="1" s="1"/>
  <c r="H377" i="1"/>
  <c r="J377" i="1" s="1"/>
  <c r="H427" i="1"/>
  <c r="H263" i="1"/>
  <c r="J263" i="1" s="1"/>
  <c r="H26" i="1"/>
  <c r="J26" i="1" s="1"/>
  <c r="H502" i="1"/>
  <c r="J502" i="1" s="1"/>
  <c r="H224" i="1"/>
  <c r="J224" i="1" s="1"/>
  <c r="H227" i="1"/>
  <c r="J227" i="1" s="1"/>
  <c r="H60" i="1"/>
  <c r="J60" i="1" s="1"/>
  <c r="H411" i="1"/>
  <c r="J411" i="1" s="1"/>
  <c r="H517" i="1"/>
  <c r="J517" i="1" s="1"/>
  <c r="H555" i="1"/>
  <c r="J555" i="1" s="1"/>
  <c r="H481" i="1"/>
  <c r="J481" i="1" s="1"/>
  <c r="H558" i="1"/>
  <c r="J558" i="1" s="1"/>
  <c r="H496" i="1"/>
  <c r="J496" i="1" s="1"/>
  <c r="H448" i="1"/>
  <c r="J448" i="1" s="1"/>
  <c r="H608" i="1"/>
  <c r="J608" i="1" s="1"/>
  <c r="J100" i="1" l="1"/>
  <c r="H81" i="1"/>
  <c r="J81" i="1" s="1"/>
  <c r="J23" i="1"/>
  <c r="H13" i="1"/>
  <c r="J13" i="1" s="1"/>
  <c r="H115" i="1"/>
  <c r="J115" i="1" s="1"/>
  <c r="J116" i="1"/>
  <c r="H313" i="1"/>
  <c r="J313" i="1" s="1"/>
  <c r="J314" i="1"/>
  <c r="H426" i="1"/>
  <c r="J426" i="1" s="1"/>
  <c r="J427" i="1"/>
  <c r="H220" i="1"/>
  <c r="J220" i="1" s="1"/>
  <c r="H195" i="1"/>
  <c r="J195" i="1" s="1"/>
  <c r="H159" i="1"/>
  <c r="J159" i="1" s="1"/>
  <c r="H41" i="1"/>
  <c r="J41" i="1" s="1"/>
  <c r="H447" i="1"/>
  <c r="J447" i="1" s="1"/>
  <c r="H323" i="1"/>
  <c r="J323" i="1" s="1"/>
  <c r="H273" i="1"/>
  <c r="J273" i="1" s="1"/>
  <c r="H135" i="1"/>
  <c r="J135" i="1" s="1"/>
  <c r="H300" i="1"/>
  <c r="J300" i="1" s="1"/>
  <c r="H262" i="1"/>
  <c r="J262" i="1" s="1"/>
  <c r="H376" i="1"/>
  <c r="J376" i="1" s="1"/>
  <c r="H415" i="1"/>
  <c r="J415" i="1" s="1"/>
  <c r="H258" i="1"/>
  <c r="J258" i="1" s="1"/>
  <c r="H351" i="1"/>
  <c r="J351" i="1" s="1"/>
  <c r="H400" i="1"/>
  <c r="J400" i="1" s="1"/>
  <c r="H356" i="1"/>
  <c r="J356" i="1" s="1"/>
  <c r="H405" i="1"/>
  <c r="J405" i="1" s="1"/>
  <c r="H410" i="1"/>
  <c r="J410" i="1" s="1"/>
  <c r="H127" i="1"/>
  <c r="J127" i="1" s="1"/>
  <c r="H312" i="1" l="1"/>
  <c r="J312" i="1" s="1"/>
  <c r="H361" i="1"/>
  <c r="J361" i="1" s="1"/>
  <c r="H257" i="1"/>
  <c r="J257" i="1" s="1"/>
  <c r="H12" i="1"/>
  <c r="J12" i="1" s="1"/>
  <c r="H158" i="1"/>
  <c r="J158" i="1" s="1"/>
  <c r="H11" i="1" l="1"/>
  <c r="H617" i="1" l="1"/>
  <c r="J617" i="1" s="1"/>
  <c r="J11" i="1"/>
</calcChain>
</file>

<file path=xl/sharedStrings.xml><?xml version="1.0" encoding="utf-8"?>
<sst xmlns="http://schemas.openxmlformats.org/spreadsheetml/2006/main" count="3379" uniqueCount="414">
  <si>
    <t>№ п/п</t>
  </si>
  <si>
    <t xml:space="preserve">Наименование </t>
  </si>
  <si>
    <t>Целевая статья</t>
  </si>
  <si>
    <t>1</t>
  </si>
  <si>
    <t>4</t>
  </si>
  <si>
    <t>5</t>
  </si>
  <si>
    <t>6</t>
  </si>
  <si>
    <t>7</t>
  </si>
  <si>
    <t>10</t>
  </si>
  <si>
    <t>03</t>
  </si>
  <si>
    <t>2</t>
  </si>
  <si>
    <t>04</t>
  </si>
  <si>
    <t>12</t>
  </si>
  <si>
    <t>01</t>
  </si>
  <si>
    <t>3</t>
  </si>
  <si>
    <t>07</t>
  </si>
  <si>
    <t>02</t>
  </si>
  <si>
    <t>500</t>
  </si>
  <si>
    <t>9</t>
  </si>
  <si>
    <t>11</t>
  </si>
  <si>
    <t>Итого</t>
  </si>
  <si>
    <t>15</t>
  </si>
  <si>
    <t>16</t>
  </si>
  <si>
    <t>0</t>
  </si>
  <si>
    <t>Организация отдыха детей в каникулярное время</t>
  </si>
  <si>
    <t>1.1</t>
  </si>
  <si>
    <t>1.2</t>
  </si>
  <si>
    <t>1.3</t>
  </si>
  <si>
    <t>1.4</t>
  </si>
  <si>
    <t>1.5</t>
  </si>
  <si>
    <t>06</t>
  </si>
  <si>
    <t>Софинансирование вопросов местного значения</t>
  </si>
  <si>
    <t>Выравнивание бюджетной обеспеченности поселений</t>
  </si>
  <si>
    <t>Проведение мероприятий профилактической направленности для несовершеннолетних</t>
  </si>
  <si>
    <t>Осуществление государственных полномочий по формированию торгового реестра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</si>
  <si>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</si>
  <si>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Проведение районной сельскохозяйственной ярмарки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</si>
  <si>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</si>
  <si>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</si>
  <si>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</si>
  <si>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</si>
  <si>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</si>
  <si>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</si>
  <si>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</si>
  <si>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</si>
  <si>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</si>
  <si>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</si>
  <si>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</si>
  <si>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</si>
  <si>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Мероприятия в области образования</t>
  </si>
  <si>
    <t>520</t>
  </si>
  <si>
    <t>Межбюджетные трансферты</t>
  </si>
  <si>
    <t>Субсидии</t>
  </si>
  <si>
    <t xml:space="preserve">Развитие территориального общественного самоуправления Архангельской области </t>
  </si>
  <si>
    <t>800</t>
  </si>
  <si>
    <t>810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</si>
  <si>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</si>
  <si>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</si>
  <si>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510</t>
  </si>
  <si>
    <t>Дотации</t>
  </si>
  <si>
    <t>Проведение мероприятий для  молодежи</t>
  </si>
  <si>
    <t>Утвеждено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</si>
  <si>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</si>
  <si>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</si>
  <si>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</si>
  <si>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</si>
  <si>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50</t>
  </si>
  <si>
    <t>Обеспечение деятельности домов культуры</t>
  </si>
  <si>
    <t>Обеспечение деятельности библиотек</t>
  </si>
  <si>
    <t>Расходы на содержание органов местного самоуправления и обеспечение их функций</t>
  </si>
  <si>
    <t>Председатель представительного органа муниципального образования</t>
  </si>
  <si>
    <t>Расходы на обеспечение деятельности представительного органа муниципального образования</t>
  </si>
  <si>
    <t>Уплата налогов, сборов и иных платежей</t>
  </si>
  <si>
    <t>850</t>
  </si>
  <si>
    <t>Представительские расходы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</si>
  <si>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</si>
  <si>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</si>
  <si>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государственных полномочий в сфере охраны труда</t>
  </si>
  <si>
    <t>Расходы на обеспечение деятельности ревизионной комиссии</t>
  </si>
  <si>
    <t>Расходы на осуществление полномочий по осуществлению внешнего муниципального финансового контроля бюджетов муниципальных образований</t>
  </si>
  <si>
    <t>Резервные средства</t>
  </si>
  <si>
    <t>870</t>
  </si>
  <si>
    <t>Выполнение обязательств органами местного самоуправления</t>
  </si>
  <si>
    <t>Расходы на обеспечение деятельности казенных учреждений</t>
  </si>
  <si>
    <t>Расходы на выплаты персоналу казенных учреждений</t>
  </si>
  <si>
    <t>110</t>
  </si>
  <si>
    <t>Социальные помощь</t>
  </si>
  <si>
    <t>Иные выплаты населению</t>
  </si>
  <si>
    <t>360</t>
  </si>
  <si>
    <t>Субвенции</t>
  </si>
  <si>
    <t>530</t>
  </si>
  <si>
    <t xml:space="preserve">Расходы на осуществление полномочий по формированию и исполнению бюджетов муниципальных образований </t>
  </si>
  <si>
    <t>Осуществление первичного воинского учета на территориях, где отсутствуют военные комиссариаты</t>
  </si>
  <si>
    <t>Строительство, реконструкция, капитальный ремонт, ремонт и содержание автомобильных дорог общего пользования местного значения, находящихся в собственности муниципального района, осуществляемых за счет бюджетных ассигнований муниципального дорожного фонда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</si>
  <si>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</si>
  <si>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Обслуживание муниципального долга</t>
  </si>
  <si>
    <t>Обслуживание государственного (муниципального) долга</t>
  </si>
  <si>
    <t>700</t>
  </si>
  <si>
    <t>730</t>
  </si>
  <si>
    <t>I</t>
  </si>
  <si>
    <t>МУНИЦИПАЛЬНЫЕ ПРОГРАММЫ</t>
  </si>
  <si>
    <t>II</t>
  </si>
  <si>
    <t>Непрограммные направления деятельности</t>
  </si>
  <si>
    <t>(рублей)</t>
  </si>
  <si>
    <t>Расходы связанные с реализацией Положения о нагрудном знаке "За заслуги перед "Мезенским районом"</t>
  </si>
  <si>
    <t>Расходы связанные с реализацией Положения о звании "Почетный гражданин муниципального образования "Мезенский район"</t>
  </si>
  <si>
    <t>Резервный фонд администрации муниципального образования «Мезенский район»</t>
  </si>
  <si>
    <t>в том числе: софинансирование дорожной деятельности в отношении автомобильных дорог общего пользования местного значения, осуществляемое за счет бюджетных ассигнований муниципальных дорожных фондов</t>
  </si>
  <si>
    <t>Подпрограмма «Сохранение и развитие традиционной народной культуры, историко-культурного наследия, самодеятельного художественного творчества, культурно-досуговой деятельности»</t>
  </si>
  <si>
    <t>Сохранение и развитие традиционной народной культуры и историко-культурного наследия</t>
  </si>
  <si>
    <t xml:space="preserve"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</t>
  </si>
  <si>
    <t>Подпрограмма «Организация библиотечной деятельности и информационного обслуживания»</t>
  </si>
  <si>
    <t>2.1</t>
  </si>
  <si>
    <t>2.2</t>
  </si>
  <si>
    <t>Организация библиотечной деятельности</t>
  </si>
  <si>
    <t>Подпрограмма "Организация предоставления дополнительного образования в ДШИ №15, поддержка и развитие детского и юношеского творчества"</t>
  </si>
  <si>
    <t>2.3</t>
  </si>
  <si>
    <t>Поддержка и развитие детского юношеского творчества</t>
  </si>
  <si>
    <t>Обеспечение деятельности ДШИ № 15</t>
  </si>
  <si>
    <t>05</t>
  </si>
  <si>
    <t>Проведение районных спортивных соревнований</t>
  </si>
  <si>
    <t>Участие в областных и всероссийских соревнованиях</t>
  </si>
  <si>
    <t>Подпрограмма «Повышение доступности и качества дошкольного образования»</t>
  </si>
  <si>
    <t xml:space="preserve">Обеспечение деятельности образовательных учреждений, реализующих программы дошкольного образования </t>
  </si>
  <si>
    <t>Реализация общеобразовательных программ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</si>
  <si>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</si>
  <si>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Обеспечение деятельности образовательных учреждений, реализующих программы начального общего, основного общего, среднего общего образования</t>
  </si>
  <si>
    <t>Подпрограмма «Повышение доступности и качества общего образования»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</si>
  <si>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</si>
  <si>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Подпрограмма «Повышение доступности и качества дополнительного образования»</t>
  </si>
  <si>
    <t>Обеспечение деятельности образовательных учреждений, реализующих программы дополнительного образования</t>
  </si>
  <si>
    <t>Подпрограмма «Развитие системы выявления, поддержки и сопровождения одаренных и талантливых детей»</t>
  </si>
  <si>
    <t>Подпрограмма «Содействие повышению квалификации и переподготовки руководящих и педагогических кадров»</t>
  </si>
  <si>
    <t>Подпрограмма «Создание условий для сохранения и укрепления здоровья детей»</t>
  </si>
  <si>
    <t xml:space="preserve">Обеспечение деятельности детского оздоровительно-образовательного центра "Стрела"  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</si>
  <si>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</si>
  <si>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выплате вознаграждений профессиональным опекунам</t>
  </si>
  <si>
    <t>1.6</t>
  </si>
  <si>
    <t>Вид расхо-дов</t>
  </si>
  <si>
    <t>00</t>
  </si>
  <si>
    <t>00000</t>
  </si>
  <si>
    <t>24090</t>
  </si>
  <si>
    <t>24140</t>
  </si>
  <si>
    <t>78620</t>
  </si>
  <si>
    <t>78650</t>
  </si>
  <si>
    <t>24100</t>
  </si>
  <si>
    <t>27050</t>
  </si>
  <si>
    <t>24210</t>
  </si>
  <si>
    <t>24120</t>
  </si>
  <si>
    <t>24190</t>
  </si>
  <si>
    <t>78320</t>
  </si>
  <si>
    <t>25010</t>
  </si>
  <si>
    <t>25080</t>
  </si>
  <si>
    <t>25050</t>
  </si>
  <si>
    <t>25090</t>
  </si>
  <si>
    <t>25130</t>
  </si>
  <si>
    <t>25140</t>
  </si>
  <si>
    <t>27340</t>
  </si>
  <si>
    <t>27350</t>
  </si>
  <si>
    <t>28010</t>
  </si>
  <si>
    <t>28100</t>
  </si>
  <si>
    <t>78010</t>
  </si>
  <si>
    <t>27060</t>
  </si>
  <si>
    <t>21110</t>
  </si>
  <si>
    <t>78700</t>
  </si>
  <si>
    <t>22230</t>
  </si>
  <si>
    <t>25410</t>
  </si>
  <si>
    <t>20020</t>
  </si>
  <si>
    <t>20030</t>
  </si>
  <si>
    <t>20040</t>
  </si>
  <si>
    <t>20050</t>
  </si>
  <si>
    <t>20060</t>
  </si>
  <si>
    <t>20070</t>
  </si>
  <si>
    <t>20090</t>
  </si>
  <si>
    <t>20110</t>
  </si>
  <si>
    <t>20120</t>
  </si>
  <si>
    <t>21060</t>
  </si>
  <si>
    <t>21750</t>
  </si>
  <si>
    <t>23030</t>
  </si>
  <si>
    <t>27030</t>
  </si>
  <si>
    <t>27040</t>
  </si>
  <si>
    <t>27100</t>
  </si>
  <si>
    <t>27110</t>
  </si>
  <si>
    <t>51180</t>
  </si>
  <si>
    <t>78690</t>
  </si>
  <si>
    <t>78710</t>
  </si>
  <si>
    <t>78730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</si>
  <si>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</si>
  <si>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Подпрограмма «Развитие культурного, сельского, научного, природно-экологического, паломнического, событийного, индустриального туризма»</t>
  </si>
  <si>
    <t>21010</t>
  </si>
  <si>
    <t>Сохранение, изучение, развитие и использование  объектов культурного и природного наследия как объектов туристического показа</t>
  </si>
  <si>
    <t>21180</t>
  </si>
  <si>
    <t>Обеспечение деятельности туристского культурно-музейного центра «Кимжа»</t>
  </si>
  <si>
    <t>4.1</t>
  </si>
  <si>
    <t>4.2</t>
  </si>
  <si>
    <t>540</t>
  </si>
  <si>
    <t>Иные межбюджетные трансферты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</si>
  <si>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</si>
  <si>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</si>
  <si>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</si>
  <si>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</si>
  <si>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Осуществление полномочий по организации в границах поселения водоснабжения населения, водоотведения, снабжение поселения топливом в пределах полномочий, установленных законодательством Российской Федерации</t>
  </si>
  <si>
    <t>20130</t>
  </si>
  <si>
    <t>20140</t>
  </si>
  <si>
    <t>Осуществление полномочий по обеспечению проживающих в поселении и нуждающихся в жилых помещенияхмалоимущих граждан жилыми помещениями, содержание муниципального жилищного фонда, а также иных полномочий органов местного самоуправления в соответствии с жилищным законодательством</t>
  </si>
  <si>
    <t>20150</t>
  </si>
  <si>
    <t>20160</t>
  </si>
  <si>
    <t>Осуществление полномочий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</si>
  <si>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20170</t>
  </si>
  <si>
    <t>20180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</si>
  <si>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</si>
  <si>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20190</t>
  </si>
  <si>
    <t>20200</t>
  </si>
  <si>
    <t>28190</t>
  </si>
  <si>
    <t>Обустройство ледовых пешеходных переправ</t>
  </si>
  <si>
    <t>27450</t>
  </si>
  <si>
    <t>Премирование членов добровольной народной дружины за участие в обеспечении охраны</t>
  </si>
  <si>
    <t>20</t>
  </si>
  <si>
    <t>20500</t>
  </si>
  <si>
    <t>Выплата единовременного пособия молодым специалистам</t>
  </si>
  <si>
    <t>Осуществление полномочий по оказанию поддержки социально -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</si>
  <si>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к решению Собрания депутатов</t>
  </si>
  <si>
    <t>МО "Мезенский муниципальный район"</t>
  </si>
  <si>
    <t>78390</t>
  </si>
  <si>
    <t>24110</t>
  </si>
  <si>
    <t>Трудоустройство несовершеннолетних граждан в период каникулярного времени</t>
  </si>
  <si>
    <t>21520</t>
  </si>
  <si>
    <t>Информационная и консультационная поддержка субъектов малого и среднего предпринимательства</t>
  </si>
  <si>
    <t>S8420</t>
  </si>
  <si>
    <t>25</t>
  </si>
  <si>
    <t>0000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</si>
  <si>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</si>
  <si>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</si>
  <si>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S8330</t>
  </si>
  <si>
    <t>Муниципальная программа "Развитие туризма МО  "Мезенский муниципальный район на 2019 – 2021 годы"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</si>
  <si>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</si>
  <si>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25110</t>
  </si>
  <si>
    <t>08</t>
  </si>
  <si>
    <t>21210</t>
  </si>
  <si>
    <t>Муниципальная программы «Развитие строительства, капитальный и текущий ремонты объектов на территории муниципального образования «Мезенский район» на 2019 – 2021 годы»</t>
  </si>
  <si>
    <t>Подпрограмма «Жилищное строительство»</t>
  </si>
  <si>
    <t>Паспортизация и инвентаризация объектов жилищного фонда</t>
  </si>
  <si>
    <t>21230</t>
  </si>
  <si>
    <t>Подпрограмма «Социальное строительство»</t>
  </si>
  <si>
    <t>Формирование земельных участков для  социального строительства</t>
  </si>
  <si>
    <t>Подпрограмма «Инженерная инфраструктура»</t>
  </si>
  <si>
    <t>Подпрограмма "Капитальный, текущий ремонты и реконструкция"</t>
  </si>
  <si>
    <t>Капитальный, текущий ремонты зданий находящихся в муниципальной собственности</t>
  </si>
  <si>
    <t>26030</t>
  </si>
  <si>
    <t>8.1</t>
  </si>
  <si>
    <t>8.3</t>
  </si>
  <si>
    <t>8.2</t>
  </si>
  <si>
    <t>8.4</t>
  </si>
  <si>
    <t>Муниципальная программа «Профилактика правонарушений в Мезенском районе Архангельской области на 2019-2022 годы»</t>
  </si>
  <si>
    <t>18</t>
  </si>
  <si>
    <t>23</t>
  </si>
  <si>
    <t>20810</t>
  </si>
  <si>
    <t>20010</t>
  </si>
  <si>
    <t>Глава муниципального образования</t>
  </si>
  <si>
    <t>20080</t>
  </si>
  <si>
    <t>Расходы на осуществление полномочий по осуществлению внутреннего муниципального финансового контроля муниципальных образований</t>
  </si>
  <si>
    <t xml:space="preserve">Выплата пенсии за выслугу лет лицам, замещавшим муниципальные должности </t>
  </si>
  <si>
    <t>78791</t>
  </si>
  <si>
    <t>78792</t>
  </si>
  <si>
    <t>Организация транспортного обслуживания населения на пассажирских муниципальных маршрутах водного транспорта</t>
  </si>
  <si>
    <t>78220</t>
  </si>
  <si>
    <t>78270</t>
  </si>
  <si>
    <t>Создание условий для обеспечения поселений и жителей городских округов услугами торговли</t>
  </si>
  <si>
    <t>28230</t>
  </si>
  <si>
    <t>28240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</si>
  <si>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в границах поселений</t>
  </si>
  <si>
    <t xml:space="preserve">Создание условий для предоставления транспортных услуг населению и организация транспортного обслуживания населения автомобильным транспортом  между поселениями в границах муниципального района </t>
  </si>
  <si>
    <t>Муниципальная программа «Формирование современной комфортной городской среды в муниципальном образовании  «Мезенский муниципальный район» на 2018-2024 годы»</t>
  </si>
  <si>
    <t>Премии и гранты</t>
  </si>
  <si>
    <t>350</t>
  </si>
  <si>
    <t>S6820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</si>
  <si>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</si>
  <si>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Подпрограмма «Развитие туристского культурно-музейного центра «Кимжа»»</t>
  </si>
  <si>
    <t>Осуществление полномочий по организации ритуальных услуг и содержание мест захоронения</t>
  </si>
  <si>
    <t>Муниципальная программа «Управление муниципальными финансами и муниципальным долгом МО «Мезенский муниципальный район» на 2020-2022 годы»</t>
  </si>
  <si>
    <t>Подпрограмма «Организация и обеспечение бюджетного процесса в МО «Мезенский муниципальный район»»</t>
  </si>
  <si>
    <t>10.1</t>
  </si>
  <si>
    <t>Подпрограмма «Поддержание устойчивого исполнения бюджетов муниципальных образований поселений МО «Мезенский муниципальный район»»</t>
  </si>
  <si>
    <t>10.2</t>
  </si>
  <si>
    <t>Подпрограмма «Управление муниципальным долгом МО «Мезенский муниципальный район»»</t>
  </si>
  <si>
    <t>10.3</t>
  </si>
  <si>
    <t>Осуществление полномочий по 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</si>
  <si>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Осуществление полномочий по участию в организации деятельности по накоплению (в том числе раздельному накоплению) и транспортированию твердых коммунальных отходов</t>
  </si>
  <si>
    <t>21550</t>
  </si>
  <si>
    <t>20820</t>
  </si>
  <si>
    <t>Повышение уровня пожарной безопасности</t>
  </si>
  <si>
    <t>Муниципальная программа «Комплексное развитие сельских территорий Мезенского района Архангельской области на 2020 – 2025 годы»</t>
  </si>
  <si>
    <t>Мероприятия по рекультивациии земельных участок на территории Мезенского района</t>
  </si>
  <si>
    <t>Формирование границ земельных участков под объектами коммунальной инфраструктуры</t>
  </si>
  <si>
    <t>Модернизация, ремонты и информационное обслуживание</t>
  </si>
  <si>
    <t>Выравнивание бюджетной обеспеченности  из районного бюджета</t>
  </si>
  <si>
    <t>24220</t>
  </si>
  <si>
    <t xml:space="preserve">Текущий, капитальный ремонты в образовательных учреждениях и приобретение основных средств </t>
  </si>
  <si>
    <t>23570</t>
  </si>
  <si>
    <t>Обеспечение качественной питьевой водой населения</t>
  </si>
  <si>
    <t xml:space="preserve"> S812Д</t>
  </si>
  <si>
    <t>830</t>
  </si>
  <si>
    <t>Исполнение судебных актов</t>
  </si>
  <si>
    <t>21530</t>
  </si>
  <si>
    <t>Финансовая поддержка субъектов малого и среднего предпринимательства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</si>
  <si>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сельской местности, рабочих поселках (поселках городского типа)</t>
  </si>
  <si>
    <t xml:space="preserve">Муниципальная программа «Развитие общего образования, создание условий для социализации детей в муниципальном образовании «Мезенский муниципальный район» на 2021 – 2023 годы» </t>
  </si>
  <si>
    <t>Муниципальная программа «Развитие сферы культуры муниципального образования «Мезенский район»  Архангельской области на 2021 – 2023 годы»</t>
  </si>
  <si>
    <t>Муниципальная программа «Развитие физической культуры и спорта на территории муниципального образования «Мезенский муниципальный район» на 2021 – 2023 годы»</t>
  </si>
  <si>
    <t>Муниципальная программа «Развитие территориального общественного самоуправления МО «Мезенский район» на 2021-2023 годы»</t>
  </si>
  <si>
    <t>78793</t>
  </si>
  <si>
    <t>Осуществление переданых органам местного самоуправления муниципальных образований Архангнльской области государственных полномочий Архангельской области в сфере административных правонарушений</t>
  </si>
  <si>
    <t>Муниципальная программа «Профилактика безнадзорности и правонарушений несовершеннолетних на территории Мезенского муниципального района на 2021 – 2024 год»</t>
  </si>
  <si>
    <t>Муниципальная программа «Защита населения и территории Мезенского муниципального района от чрезвычайных ситуаций природного и техногенного характера, обеспечение пожарной безопасности и безопасности людей на водных объектах на 2020-2024 годы»</t>
  </si>
  <si>
    <t>20100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</si>
  <si>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</si>
  <si>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Муниципальная программа «Развитие здравоохранения Мезенского муниципального района 2021 – 2025 годы»</t>
  </si>
  <si>
    <t>Резервные средства для финансового обеспечения расходов в целях софинансирования субсидий и иных межбюджетных трансфертов, поступающих из областного бюджета</t>
  </si>
  <si>
    <t>Муниципальная программа «Молодежь Мезени на 2021 – 2023 годы»</t>
  </si>
  <si>
    <t>Муниципальная программа «Обеспечение экологической безопасности на территории муниципального образования «Мезенский район» на 2019 – 2022 годы»</t>
  </si>
  <si>
    <t>Муниципальная программа «Развитие общественного пассажирского транспорта и организация транспортного обслуживания населения,  дорожной инфраструктуры муниципального образования  «Мезенский район»  на 2021-2025 годы»</t>
  </si>
  <si>
    <t>Обеспечение жителей поселений услугами торговли</t>
  </si>
  <si>
    <t>Муниципальная программа «Экономическое развитие и инвестиционная деятельность на территории муниципального образования «Мезенский муниципальный район» на 2021-2025 годы»</t>
  </si>
  <si>
    <t>Приложение № 5</t>
  </si>
  <si>
    <t>Развитие системы обращения с отходами</t>
  </si>
  <si>
    <t>20510</t>
  </si>
  <si>
    <t>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</si>
  <si>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</si>
  <si>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L3042</t>
  </si>
  <si>
    <t>Организация бесплатного горячего питания обучающихся. получающих начальное общее образование в государственных и муниципальных образовательных организациях (для муниципальных общегосударственных организаций)</t>
  </si>
  <si>
    <t>24050</t>
  </si>
  <si>
    <t>Строительство, реконструкция, капитальный ремонт школ, интернатов, детских садов</t>
  </si>
  <si>
    <t>28160</t>
  </si>
  <si>
    <t>Проекты благоустройства Всероссийского конкурса "Малые города"</t>
  </si>
  <si>
    <t>54690</t>
  </si>
  <si>
    <t>Проведение Всероссийской перепеси населения 2020 года</t>
  </si>
  <si>
    <t>71400</t>
  </si>
  <si>
    <t>Резервный фонд Правительства Архангельской области</t>
  </si>
  <si>
    <t>23520</t>
  </si>
  <si>
    <t>Мероприятия в области коммунального хозяйства</t>
  </si>
  <si>
    <t>L4670</t>
  </si>
  <si>
    <t>A1</t>
  </si>
  <si>
    <t>55192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</si>
  <si>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</si>
  <si>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Создание и модернизация учреждений культурно-досугового типа в сельской местности, включая строительство, реконструкцию и капитальный ремонт зданий</t>
  </si>
  <si>
    <t>28020</t>
  </si>
  <si>
    <t>Поддержка мер по обеспечению сбалансированности местных бюджетов</t>
  </si>
  <si>
    <t>27400</t>
  </si>
  <si>
    <t>Расходы на проведение мероприятий за счет благотворительной помощи</t>
  </si>
  <si>
    <t>S6640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</si>
  <si>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</si>
  <si>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78040</t>
  </si>
  <si>
    <t>Гранты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</si>
  <si>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78770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</si>
  <si>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</si>
  <si>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78621</t>
  </si>
  <si>
    <t>Реализация общеобразовательных программ (кроме персонифицированного финансирования)</t>
  </si>
  <si>
    <t>24080</t>
  </si>
  <si>
    <t>Обеспечение функционирования модели персонифицированного финансирования дополнительного образования детей</t>
  </si>
  <si>
    <t>78622</t>
  </si>
  <si>
    <t>Реализация общеобразовательных программ (в рамках персонифицированного финансирования)</t>
  </si>
  <si>
    <t>Публичные нормативные социальные выплаты гражданам</t>
  </si>
  <si>
    <t>310</t>
  </si>
  <si>
    <t>P2</t>
  </si>
  <si>
    <t>52323</t>
  </si>
  <si>
    <t>Создание дополнительных мест для детей в возрасте от 1.5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220 мнст в г.Мезень)</t>
  </si>
  <si>
    <t>E1</t>
  </si>
  <si>
    <t>55200</t>
  </si>
  <si>
    <t>Создание новых мест в общеобразовательных организациях</t>
  </si>
  <si>
    <t>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</si>
  <si>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N 597 "О мероприятиях по реализации государственной социальной политики"</t>
  </si>
  <si>
    <t>S8300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</si>
  <si>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N 761 "О Национальной стратегии действий в интересах детей на 2012 - 2017 годы"</t>
  </si>
  <si>
    <t>S6830</t>
  </si>
  <si>
    <t>Укрепление материально-технической базы муниципальных дошкольных образовательных организаций</t>
  </si>
  <si>
    <t>S6560</t>
  </si>
  <si>
    <t>Укрепление материально-технической базы пищеблоков и столовых муниципальных общеобразовательных организации в Архангельской области в целях создания условий для организации горячего питания обучающихся. получающих начальное общее образование</t>
  </si>
  <si>
    <t>76800</t>
  </si>
  <si>
    <t>21070</t>
  </si>
  <si>
    <t>880</t>
  </si>
  <si>
    <t>Проведение выборов представительного органа муниципального района</t>
  </si>
  <si>
    <t>Специальные расходы</t>
  </si>
  <si>
    <t>26010</t>
  </si>
  <si>
    <t>Строительство, реконструкция, капитальный ремонт учреждений здравоохранения</t>
  </si>
  <si>
    <t>78880</t>
  </si>
  <si>
    <t>Реализация мероприятий, связанных с подготовкой объектов теплоснабжения (котельных, тепловых сетей), находящихся в оперативном управлении муниципальных образовательных организаций Архангельской области, к новому отопительному периоду</t>
  </si>
  <si>
    <t>S8530</t>
  </si>
  <si>
    <t>Мероприятия по реализации молодежной политики в муниципальных образованиях</t>
  </si>
  <si>
    <t>Софинансирование капитальных вложений в объекты муниципальной собственности муниципальных образований Архангельской области за счет дотации (гранта) из федерального бюджета</t>
  </si>
  <si>
    <t>S031П</t>
  </si>
  <si>
    <t>74750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</si>
  <si>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</si>
  <si>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S852П</t>
  </si>
  <si>
    <t>Мероприятия по развитию физической культуры и спорта в муниципальных образованиях за счет дотации (гранта) из федерального бюджета (капитальный ремонт крытых спортивных объектов муниципальных образований)</t>
  </si>
  <si>
    <t>F3</t>
  </si>
  <si>
    <t>67483</t>
  </si>
  <si>
    <t>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</si>
  <si>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</si>
  <si>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</si>
  <si>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S031Ц</t>
  </si>
  <si>
    <t>Софинансирование капитальных вложений в объекты муниципальной собственности муниципальных образований Архангельской области за счет дотации из федерального бюджета на основании распоряжения Правительства Российской Федерации от 15.07.2021 № 1935-р</t>
  </si>
  <si>
    <t>28150</t>
  </si>
  <si>
    <t>Поддержка коммунального хозяйства поселений</t>
  </si>
  <si>
    <t>L519F</t>
  </si>
  <si>
    <t>Государственная поддержка отрасли культуры за счет средств резервного фонда Правительства Российской Федерации</t>
  </si>
  <si>
    <t>Расходы на обеспечение деятельности контрольно-счетной комиссии</t>
  </si>
  <si>
    <t>20240</t>
  </si>
  <si>
    <t>S6430</t>
  </si>
  <si>
    <t>Оснащение медицинских кабинетов муниципальных образовательных организаций Архангельской области</t>
  </si>
  <si>
    <t>Отчет об исполнении бюджета муниципального района на реализацию муниципальных программ Мезенского муниципального района и непрограммных направлений деятельности за 2021 год</t>
  </si>
  <si>
    <t>Исполнено</t>
  </si>
  <si>
    <t>Процент исполнения</t>
  </si>
  <si>
    <t xml:space="preserve">от  24 марта 2022 года № </t>
  </si>
  <si>
    <t>Закупка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</si>
</sst>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3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7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/>
    <xf numFmtId="49" fontId="8" fillId="0" borderId="0" xfId="0" applyNumberFormat="1" applyFont="1" applyFill="1"/>
    <xf numFmtId="49" fontId="8" fillId="0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left" vertical="center" wrapText="1"/>
    </xf>
    <xf numFmtId="49" fontId="15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wrapText="1"/>
    </xf>
    <xf numFmtId="0" fontId="8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justify" wrapText="1"/>
    </xf>
    <xf numFmtId="0" fontId="11" fillId="0" borderId="3" xfId="0" applyFont="1" applyFill="1" applyBorder="1" applyAlignment="1">
      <alignment horizontal="left" vertical="justify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3" xfId="0" applyFont="1" applyBorder="1"/>
    <xf numFmtId="49" fontId="6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" fontId="17" fillId="0" borderId="18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19" fillId="0" borderId="0" xfId="0" applyFont="1" applyFill="1"/>
    <xf numFmtId="49" fontId="20" fillId="0" borderId="17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right"/>
    </xf>
    <xf numFmtId="0" fontId="13" fillId="0" borderId="24" xfId="0" applyFont="1" applyFill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/>
    <xf numFmtId="49" fontId="7" fillId="0" borderId="16" xfId="0" applyNumberFormat="1" applyFont="1" applyFill="1" applyBorder="1" applyAlignment="1">
      <alignment horizontal="center" vertical="center"/>
    </xf>
    <xf numFmtId="3" fontId="18" fillId="0" borderId="1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" fontId="8" fillId="0" borderId="25" xfId="0" applyNumberFormat="1" applyFont="1" applyFill="1" applyBorder="1" applyAlignment="1">
      <alignment horizontal="right" vertical="center"/>
    </xf>
    <xf numFmtId="4" fontId="7" fillId="0" borderId="25" xfId="0" applyNumberFormat="1" applyFont="1" applyFill="1" applyBorder="1" applyAlignment="1">
      <alignment horizontal="right" vertical="center"/>
    </xf>
    <xf numFmtId="4" fontId="10" fillId="0" borderId="25" xfId="0" applyNumberFormat="1" applyFont="1" applyFill="1" applyBorder="1" applyAlignment="1">
      <alignment horizontal="right" vertical="center"/>
    </xf>
    <xf numFmtId="4" fontId="0" fillId="0" borderId="25" xfId="0" applyNumberForma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center"/>
    </xf>
    <xf numFmtId="4" fontId="13" fillId="0" borderId="26" xfId="0" applyNumberFormat="1" applyFont="1" applyFill="1" applyBorder="1" applyAlignment="1">
      <alignment horizontal="right" vertical="center"/>
    </xf>
    <xf numFmtId="4" fontId="21" fillId="0" borderId="18" xfId="0" applyNumberFormat="1" applyFont="1" applyFill="1" applyBorder="1" applyAlignment="1">
      <alignment horizontal="right" vertical="center"/>
    </xf>
    <xf numFmtId="4" fontId="22" fillId="0" borderId="27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/>
    </xf>
    <xf numFmtId="4" fontId="8" fillId="0" borderId="26" xfId="0" applyNumberFormat="1" applyFont="1" applyFill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vertical="center" wrapText="1"/>
    </xf>
    <xf numFmtId="4" fontId="24" fillId="0" borderId="25" xfId="0" applyNumberFormat="1" applyFont="1" applyFill="1" applyBorder="1" applyAlignment="1">
      <alignment horizontal="right" vertical="center"/>
    </xf>
    <xf numFmtId="4" fontId="0" fillId="0" borderId="28" xfId="0" applyNumberForma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5" fillId="0" borderId="1" xfId="0" applyFont="1" applyFill="1" applyBorder="1" applyAlignment="1">
      <alignment horizontal="left" vertical="center" wrapText="1"/>
    </xf>
    <xf numFmtId="49" fontId="26" fillId="0" borderId="3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center" vertical="center"/>
    </xf>
    <xf numFmtId="49" fontId="23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vertical="center" wrapText="1"/>
    </xf>
    <xf numFmtId="0" fontId="27" fillId="0" borderId="11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/>
    </xf>
    <xf numFmtId="4" fontId="10" fillId="0" borderId="26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right" vertical="center"/>
    </xf>
    <xf numFmtId="4" fontId="0" fillId="0" borderId="25" xfId="0" applyNumberFormat="1" applyFont="1" applyFill="1" applyBorder="1" applyAlignment="1">
      <alignment horizontal="right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/>
    </xf>
    <xf numFmtId="0" fontId="7" fillId="0" borderId="3" xfId="0" applyFont="1" applyFill="1" applyBorder="1" applyAlignment="1">
      <alignment vertical="justify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right" vertical="center"/>
    </xf>
    <xf numFmtId="49" fontId="23" fillId="0" borderId="11" xfId="0" applyNumberFormat="1" applyFont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0" fillId="0" borderId="30" xfId="0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4" fontId="0" fillId="0" borderId="26" xfId="0" applyNumberFormat="1" applyFill="1" applyBorder="1" applyAlignment="1">
      <alignment horizontal="right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justify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9" fillId="0" borderId="1" xfId="0" applyFont="1" applyFill="1" applyBorder="1" applyAlignment="1">
      <alignment horizontal="left" vertical="justify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2" fillId="0" borderId="13" xfId="0" applyFont="1" applyBorder="1"/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Border="1"/>
    <xf numFmtId="0" fontId="1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49" fontId="17" fillId="0" borderId="37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17" xfId="0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" fontId="0" fillId="0" borderId="18" xfId="0" applyNumberForma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right" vertical="center"/>
    </xf>
    <xf numFmtId="3" fontId="22" fillId="0" borderId="27" xfId="0" applyNumberFormat="1" applyFont="1" applyFill="1" applyBorder="1" applyAlignment="1">
      <alignment horizontal="right" vertical="center" wrapText="1"/>
    </xf>
    <xf numFmtId="3" fontId="10" fillId="0" borderId="25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horizontal="right" vertical="center"/>
    </xf>
    <xf numFmtId="3" fontId="0" fillId="0" borderId="25" xfId="0" applyNumberFormat="1" applyFill="1" applyBorder="1" applyAlignment="1">
      <alignment horizontal="right" vertical="center"/>
    </xf>
    <xf numFmtId="3" fontId="10" fillId="0" borderId="26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right" vertical="center"/>
    </xf>
    <xf numFmtId="3" fontId="8" fillId="0" borderId="26" xfId="0" applyNumberFormat="1" applyFont="1" applyFill="1" applyBorder="1" applyAlignment="1">
      <alignment horizontal="right" vertical="center"/>
    </xf>
    <xf numFmtId="3" fontId="13" fillId="0" borderId="26" xfId="0" applyNumberFormat="1" applyFont="1" applyFill="1" applyBorder="1" applyAlignment="1">
      <alignment horizontal="right" vertical="center"/>
    </xf>
    <xf numFmtId="3" fontId="21" fillId="0" borderId="18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8"/>
  <sheetViews>
    <sheetView tabSelected="1" topLeftCell="A607" zoomScaleNormal="100" workbookViewId="0">
      <selection activeCell="U608" sqref="U608"/>
    </sheetView>
  </sheetViews>
  <sheetFormatPr defaultRowHeight="12.75" x14ac:dyDescent="0.2"/>
  <cols>
    <col min="1" max="1" width="3.7109375" style="1" customWidth="1"/>
    <col min="2" max="2" width="75.85546875" style="13" customWidth="1"/>
    <col min="3" max="3" width="5.140625" style="13" customWidth="1"/>
    <col min="4" max="5" width="4.85546875" style="13" customWidth="1"/>
    <col min="6" max="6" width="7.85546875" style="13" customWidth="1"/>
    <col min="7" max="7" width="6.7109375" style="14" customWidth="1"/>
    <col min="8" max="8" width="22.28515625" style="76" customWidth="1"/>
    <col min="9" max="9" width="20.42578125" style="2" customWidth="1"/>
    <col min="10" max="10" width="8.140625" style="2" customWidth="1"/>
    <col min="11" max="16384" width="9.140625" style="2"/>
  </cols>
  <sheetData>
    <row r="1" spans="1:10" x14ac:dyDescent="0.2">
      <c r="H1" s="152"/>
      <c r="I1" s="252" t="s">
        <v>323</v>
      </c>
      <c r="J1" s="253"/>
    </row>
    <row r="2" spans="1:10" x14ac:dyDescent="0.2">
      <c r="H2" s="153"/>
      <c r="I2" s="231"/>
      <c r="J2" s="231" t="s">
        <v>221</v>
      </c>
    </row>
    <row r="3" spans="1:10" x14ac:dyDescent="0.2">
      <c r="H3" s="153"/>
      <c r="I3" s="231"/>
      <c r="J3" s="232" t="s">
        <v>222</v>
      </c>
    </row>
    <row r="4" spans="1:10" x14ac:dyDescent="0.2">
      <c r="H4" s="152"/>
      <c r="I4" s="253" t="s">
        <v>412</v>
      </c>
      <c r="J4" s="253"/>
    </row>
    <row r="5" spans="1:10" x14ac:dyDescent="0.2">
      <c r="H5" s="96"/>
    </row>
    <row r="6" spans="1:10" x14ac:dyDescent="0.2">
      <c r="H6" s="96"/>
    </row>
    <row r="7" spans="1:10" ht="34.5" customHeight="1" x14ac:dyDescent="0.2">
      <c r="A7" s="264" t="s">
        <v>409</v>
      </c>
      <c r="B7" s="264"/>
      <c r="C7" s="264"/>
      <c r="D7" s="264"/>
      <c r="E7" s="264"/>
      <c r="F7" s="264"/>
      <c r="G7" s="264"/>
      <c r="H7" s="264"/>
      <c r="I7" s="265"/>
      <c r="J7" s="265"/>
    </row>
    <row r="8" spans="1:10" x14ac:dyDescent="0.2">
      <c r="B8" s="256"/>
      <c r="C8" s="256"/>
      <c r="D8" s="256"/>
      <c r="E8" s="256"/>
      <c r="F8" s="256"/>
      <c r="G8" s="256"/>
      <c r="H8" s="2"/>
      <c r="J8" s="73" t="s">
        <v>103</v>
      </c>
    </row>
    <row r="9" spans="1:10" ht="38.25" x14ac:dyDescent="0.2">
      <c r="A9" s="27" t="s">
        <v>0</v>
      </c>
      <c r="B9" s="32" t="s">
        <v>1</v>
      </c>
      <c r="C9" s="257" t="s">
        <v>2</v>
      </c>
      <c r="D9" s="257"/>
      <c r="E9" s="257"/>
      <c r="F9" s="258"/>
      <c r="G9" s="15" t="s">
        <v>138</v>
      </c>
      <c r="H9" s="50" t="s">
        <v>61</v>
      </c>
      <c r="I9" s="178" t="s">
        <v>410</v>
      </c>
      <c r="J9" s="233" t="s">
        <v>411</v>
      </c>
    </row>
    <row r="10" spans="1:10" s="3" customFormat="1" x14ac:dyDescent="0.2">
      <c r="A10" s="28" t="s">
        <v>3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7" t="s">
        <v>7</v>
      </c>
      <c r="H10" s="78">
        <v>8</v>
      </c>
      <c r="I10" s="179">
        <v>9</v>
      </c>
      <c r="J10" s="179">
        <v>10</v>
      </c>
    </row>
    <row r="11" spans="1:10" s="3" customFormat="1" ht="18" x14ac:dyDescent="0.2">
      <c r="A11" s="63" t="s">
        <v>99</v>
      </c>
      <c r="B11" s="67" t="s">
        <v>100</v>
      </c>
      <c r="C11" s="64"/>
      <c r="D11" s="64"/>
      <c r="E11" s="64"/>
      <c r="F11" s="64"/>
      <c r="G11" s="65"/>
      <c r="H11" s="92">
        <f>H12+H158+H234+H257+H273+H292+H300+H312+H356+H361+H400+H405+H410+H415+H426+H431+H442</f>
        <v>919901097.59000003</v>
      </c>
      <c r="I11" s="92">
        <f>I12+I158+I234+I257+I273+I292+I300+I312+I356+I361+I400+I405+I410+I415+I426+I431+I442</f>
        <v>850457594.64999998</v>
      </c>
      <c r="J11" s="235">
        <f>I11/H11*100</f>
        <v>92.45098161944459</v>
      </c>
    </row>
    <row r="12" spans="1:10" ht="51" customHeight="1" x14ac:dyDescent="0.2">
      <c r="A12" s="29" t="s">
        <v>3</v>
      </c>
      <c r="B12" s="39" t="s">
        <v>306</v>
      </c>
      <c r="C12" s="8" t="s">
        <v>13</v>
      </c>
      <c r="D12" s="8" t="s">
        <v>23</v>
      </c>
      <c r="E12" s="8" t="s">
        <v>139</v>
      </c>
      <c r="F12" s="8" t="s">
        <v>140</v>
      </c>
      <c r="G12" s="18"/>
      <c r="H12" s="87">
        <f>H13+H41+H81+H115+H127+H135</f>
        <v>350145816.63000005</v>
      </c>
      <c r="I12" s="87">
        <f>I13+I41+I81+I115+I127+I135</f>
        <v>347249363.86999995</v>
      </c>
      <c r="J12" s="236">
        <f>I12/H12*100</f>
        <v>99.172786701301419</v>
      </c>
    </row>
    <row r="13" spans="1:10" ht="25.5" x14ac:dyDescent="0.2">
      <c r="A13" s="30" t="s">
        <v>25</v>
      </c>
      <c r="B13" s="33" t="s">
        <v>122</v>
      </c>
      <c r="C13" s="7" t="s">
        <v>13</v>
      </c>
      <c r="D13" s="7" t="s">
        <v>3</v>
      </c>
      <c r="E13" s="7" t="s">
        <v>139</v>
      </c>
      <c r="F13" s="7" t="s">
        <v>140</v>
      </c>
      <c r="G13" s="19"/>
      <c r="H13" s="86">
        <f>H14+H23+H26+H32+H17+H29+H38+H35+H20</f>
        <v>75663182.530000001</v>
      </c>
      <c r="I13" s="86">
        <f>I14+I23+I26+I32+I17+I29+I38+I35+I20</f>
        <v>75254442.329999998</v>
      </c>
      <c r="J13" s="237">
        <f>I13/H13*100</f>
        <v>99.459789839215475</v>
      </c>
    </row>
    <row r="14" spans="1:10" ht="25.5" x14ac:dyDescent="0.2">
      <c r="A14" s="261"/>
      <c r="B14" s="34" t="s">
        <v>123</v>
      </c>
      <c r="C14" s="6" t="s">
        <v>13</v>
      </c>
      <c r="D14" s="6" t="s">
        <v>3</v>
      </c>
      <c r="E14" s="6" t="s">
        <v>139</v>
      </c>
      <c r="F14" s="6" t="s">
        <v>141</v>
      </c>
      <c r="G14" s="19"/>
      <c r="H14" s="85">
        <f>H15</f>
        <v>28939461.379999999</v>
      </c>
      <c r="I14" s="85">
        <f>I15</f>
        <v>28939461.379999999</v>
      </c>
      <c r="J14" s="234">
        <f>I14/H14*100</f>
        <v>100</v>
      </c>
    </row>
    <row r="15" spans="1:10" ht="25.5" x14ac:dyDescent="0.2">
      <c r="A15" s="261"/>
      <c r="B15" s="35" t="s">
        <v>47</v>
      </c>
      <c r="C15" s="6" t="s">
        <v>13</v>
      </c>
      <c r="D15" s="6" t="s">
        <v>3</v>
      </c>
      <c r="E15" s="6" t="s">
        <v>139</v>
      </c>
      <c r="F15" s="6" t="s">
        <v>141</v>
      </c>
      <c r="G15" s="19" t="s">
        <v>45</v>
      </c>
      <c r="H15" s="85">
        <f>H16</f>
        <v>28939461.379999999</v>
      </c>
      <c r="I15" s="85">
        <f>I16</f>
        <v>28939461.379999999</v>
      </c>
      <c r="J15" s="234">
        <f t="shared" ref="J15:J81" si="0">I15/H15*100</f>
        <v>100</v>
      </c>
    </row>
    <row r="16" spans="1:10" x14ac:dyDescent="0.2">
      <c r="A16" s="261"/>
      <c r="B16" s="34" t="s">
        <v>48</v>
      </c>
      <c r="C16" s="6" t="s">
        <v>13</v>
      </c>
      <c r="D16" s="6" t="s">
        <v>3</v>
      </c>
      <c r="E16" s="6" t="s">
        <v>139</v>
      </c>
      <c r="F16" s="6" t="s">
        <v>141</v>
      </c>
      <c r="G16" s="19" t="s">
        <v>46</v>
      </c>
      <c r="H16" s="89">
        <f>28079627+859834.38</f>
        <v>28939461.379999999</v>
      </c>
      <c r="I16" s="89">
        <f>28079627+859834.38</f>
        <v>28939461.379999999</v>
      </c>
      <c r="J16" s="234">
        <f t="shared" si="0"/>
        <v>100</v>
      </c>
    </row>
    <row r="17" spans="1:10" ht="25.5" x14ac:dyDescent="0.2">
      <c r="A17" s="261"/>
      <c r="B17" s="82" t="s">
        <v>297</v>
      </c>
      <c r="C17" s="6" t="s">
        <v>13</v>
      </c>
      <c r="D17" s="6" t="s">
        <v>3</v>
      </c>
      <c r="E17" s="6" t="s">
        <v>139</v>
      </c>
      <c r="F17" s="80" t="s">
        <v>296</v>
      </c>
      <c r="G17" s="81"/>
      <c r="H17" s="89">
        <f>H18</f>
        <v>140510</v>
      </c>
      <c r="I17" s="89">
        <f>I18</f>
        <v>140510</v>
      </c>
      <c r="J17" s="234">
        <f t="shared" si="0"/>
        <v>100</v>
      </c>
    </row>
    <row r="18" spans="1:10" ht="25.5" x14ac:dyDescent="0.2">
      <c r="A18" s="261"/>
      <c r="B18" s="35" t="s">
        <v>47</v>
      </c>
      <c r="C18" s="6" t="s">
        <v>13</v>
      </c>
      <c r="D18" s="6" t="s">
        <v>3</v>
      </c>
      <c r="E18" s="6" t="s">
        <v>139</v>
      </c>
      <c r="F18" s="80" t="s">
        <v>296</v>
      </c>
      <c r="G18" s="81" t="s">
        <v>45</v>
      </c>
      <c r="H18" s="89">
        <f>H19</f>
        <v>140510</v>
      </c>
      <c r="I18" s="89">
        <f>I19</f>
        <v>140510</v>
      </c>
      <c r="J18" s="234">
        <f t="shared" si="0"/>
        <v>100</v>
      </c>
    </row>
    <row r="19" spans="1:10" x14ac:dyDescent="0.2">
      <c r="A19" s="261"/>
      <c r="B19" s="34" t="s">
        <v>48</v>
      </c>
      <c r="C19" s="6" t="s">
        <v>13</v>
      </c>
      <c r="D19" s="6" t="s">
        <v>3</v>
      </c>
      <c r="E19" s="6" t="s">
        <v>139</v>
      </c>
      <c r="F19" s="80" t="s">
        <v>296</v>
      </c>
      <c r="G19" s="81" t="s">
        <v>46</v>
      </c>
      <c r="H19" s="89">
        <v>140510</v>
      </c>
      <c r="I19" s="89">
        <v>140510</v>
      </c>
      <c r="J19" s="234">
        <f t="shared" si="0"/>
        <v>100</v>
      </c>
    </row>
    <row r="20" spans="1:10" x14ac:dyDescent="0.2">
      <c r="A20" s="261"/>
      <c r="B20" s="82" t="s">
        <v>337</v>
      </c>
      <c r="C20" s="59" t="s">
        <v>13</v>
      </c>
      <c r="D20" s="59" t="s">
        <v>3</v>
      </c>
      <c r="E20" s="59" t="s">
        <v>139</v>
      </c>
      <c r="F20" s="107" t="s">
        <v>336</v>
      </c>
      <c r="G20" s="144"/>
      <c r="H20" s="89">
        <f>H21</f>
        <v>196000</v>
      </c>
      <c r="I20" s="89">
        <f>I21</f>
        <v>0</v>
      </c>
      <c r="J20" s="234">
        <f t="shared" si="0"/>
        <v>0</v>
      </c>
    </row>
    <row r="21" spans="1:10" ht="25.5" x14ac:dyDescent="0.2">
      <c r="A21" s="261"/>
      <c r="B21" s="35" t="s">
        <v>47</v>
      </c>
      <c r="C21" s="59" t="s">
        <v>13</v>
      </c>
      <c r="D21" s="59" t="s">
        <v>3</v>
      </c>
      <c r="E21" s="59" t="s">
        <v>139</v>
      </c>
      <c r="F21" s="107" t="s">
        <v>336</v>
      </c>
      <c r="G21" s="144" t="s">
        <v>45</v>
      </c>
      <c r="H21" s="89">
        <f>H22</f>
        <v>196000</v>
      </c>
      <c r="I21" s="89">
        <f>I22</f>
        <v>0</v>
      </c>
      <c r="J21" s="234">
        <f t="shared" si="0"/>
        <v>0</v>
      </c>
    </row>
    <row r="22" spans="1:10" x14ac:dyDescent="0.2">
      <c r="A22" s="261"/>
      <c r="B22" s="34" t="s">
        <v>48</v>
      </c>
      <c r="C22" s="59" t="s">
        <v>13</v>
      </c>
      <c r="D22" s="59" t="s">
        <v>3</v>
      </c>
      <c r="E22" s="59" t="s">
        <v>139</v>
      </c>
      <c r="F22" s="107" t="s">
        <v>336</v>
      </c>
      <c r="G22" s="144" t="s">
        <v>46</v>
      </c>
      <c r="H22" s="89">
        <v>196000</v>
      </c>
      <c r="I22" s="89"/>
      <c r="J22" s="234">
        <f t="shared" si="0"/>
        <v>0</v>
      </c>
    </row>
    <row r="23" spans="1:10" ht="51" x14ac:dyDescent="0.2">
      <c r="A23" s="261"/>
      <c r="B23" s="82" t="s">
        <v>305</v>
      </c>
      <c r="C23" s="6" t="s">
        <v>13</v>
      </c>
      <c r="D23" s="6" t="s">
        <v>3</v>
      </c>
      <c r="E23" s="6" t="s">
        <v>139</v>
      </c>
      <c r="F23" s="80" t="s">
        <v>223</v>
      </c>
      <c r="G23" s="19"/>
      <c r="H23" s="85">
        <f>H24</f>
        <v>2023577.64</v>
      </c>
      <c r="I23" s="85">
        <f>I24</f>
        <v>2023577.64</v>
      </c>
      <c r="J23" s="234">
        <f t="shared" si="0"/>
        <v>100</v>
      </c>
    </row>
    <row r="24" spans="1:10" ht="25.5" x14ac:dyDescent="0.2">
      <c r="A24" s="261"/>
      <c r="B24" s="35" t="s">
        <v>47</v>
      </c>
      <c r="C24" s="6" t="s">
        <v>13</v>
      </c>
      <c r="D24" s="6" t="s">
        <v>3</v>
      </c>
      <c r="E24" s="6" t="s">
        <v>139</v>
      </c>
      <c r="F24" s="80" t="s">
        <v>223</v>
      </c>
      <c r="G24" s="81" t="s">
        <v>45</v>
      </c>
      <c r="H24" s="85">
        <f>H25</f>
        <v>2023577.64</v>
      </c>
      <c r="I24" s="85">
        <f>I25</f>
        <v>2023577.64</v>
      </c>
      <c r="J24" s="234">
        <f t="shared" si="0"/>
        <v>100</v>
      </c>
    </row>
    <row r="25" spans="1:10" x14ac:dyDescent="0.2">
      <c r="A25" s="261"/>
      <c r="B25" s="34" t="s">
        <v>48</v>
      </c>
      <c r="C25" s="6" t="s">
        <v>13</v>
      </c>
      <c r="D25" s="6" t="s">
        <v>3</v>
      </c>
      <c r="E25" s="6" t="s">
        <v>139</v>
      </c>
      <c r="F25" s="80" t="s">
        <v>223</v>
      </c>
      <c r="G25" s="81" t="s">
        <v>46</v>
      </c>
      <c r="H25" s="89">
        <v>2023577.64</v>
      </c>
      <c r="I25" s="89">
        <v>2023577.64</v>
      </c>
      <c r="J25" s="234">
        <f t="shared" si="0"/>
        <v>100</v>
      </c>
    </row>
    <row r="26" spans="1:10" x14ac:dyDescent="0.2">
      <c r="A26" s="261"/>
      <c r="B26" s="34" t="s">
        <v>124</v>
      </c>
      <c r="C26" s="6" t="s">
        <v>13</v>
      </c>
      <c r="D26" s="6" t="s">
        <v>3</v>
      </c>
      <c r="E26" s="6" t="s">
        <v>139</v>
      </c>
      <c r="F26" s="6" t="s">
        <v>143</v>
      </c>
      <c r="G26" s="19"/>
      <c r="H26" s="85">
        <f>H27</f>
        <v>8959640</v>
      </c>
      <c r="I26" s="85">
        <f>I27</f>
        <v>8959640</v>
      </c>
      <c r="J26" s="234">
        <f t="shared" si="0"/>
        <v>100</v>
      </c>
    </row>
    <row r="27" spans="1:10" ht="25.5" x14ac:dyDescent="0.2">
      <c r="A27" s="261"/>
      <c r="B27" s="35" t="s">
        <v>47</v>
      </c>
      <c r="C27" s="6" t="s">
        <v>13</v>
      </c>
      <c r="D27" s="6" t="s">
        <v>3</v>
      </c>
      <c r="E27" s="6" t="s">
        <v>139</v>
      </c>
      <c r="F27" s="6" t="s">
        <v>143</v>
      </c>
      <c r="G27" s="19" t="s">
        <v>45</v>
      </c>
      <c r="H27" s="85">
        <f>H28</f>
        <v>8959640</v>
      </c>
      <c r="I27" s="85">
        <f>I28</f>
        <v>8959640</v>
      </c>
      <c r="J27" s="234">
        <f t="shared" si="0"/>
        <v>100</v>
      </c>
    </row>
    <row r="28" spans="1:10" x14ac:dyDescent="0.2">
      <c r="A28" s="261"/>
      <c r="B28" s="34" t="s">
        <v>48</v>
      </c>
      <c r="C28" s="6" t="s">
        <v>13</v>
      </c>
      <c r="D28" s="6" t="s">
        <v>3</v>
      </c>
      <c r="E28" s="6" t="s">
        <v>139</v>
      </c>
      <c r="F28" s="6" t="s">
        <v>143</v>
      </c>
      <c r="G28" s="19" t="s">
        <v>46</v>
      </c>
      <c r="H28" s="89">
        <v>8959640</v>
      </c>
      <c r="I28" s="89">
        <v>8959640</v>
      </c>
      <c r="J28" s="234">
        <f t="shared" si="0"/>
        <v>100</v>
      </c>
    </row>
    <row r="29" spans="1:10" ht="25.5" x14ac:dyDescent="0.2">
      <c r="A29" s="262"/>
      <c r="B29" s="35" t="s">
        <v>356</v>
      </c>
      <c r="C29" s="59" t="s">
        <v>13</v>
      </c>
      <c r="D29" s="59" t="s">
        <v>3</v>
      </c>
      <c r="E29" s="59" t="s">
        <v>139</v>
      </c>
      <c r="F29" s="107" t="s">
        <v>355</v>
      </c>
      <c r="G29" s="58"/>
      <c r="H29" s="89">
        <f>H30</f>
        <v>32721214.25</v>
      </c>
      <c r="I29" s="89">
        <f>I30</f>
        <v>32721214.25</v>
      </c>
      <c r="J29" s="234">
        <f t="shared" si="0"/>
        <v>100</v>
      </c>
    </row>
    <row r="30" spans="1:10" ht="25.5" x14ac:dyDescent="0.2">
      <c r="A30" s="262"/>
      <c r="B30" s="35" t="s">
        <v>47</v>
      </c>
      <c r="C30" s="59" t="s">
        <v>13</v>
      </c>
      <c r="D30" s="59" t="s">
        <v>3</v>
      </c>
      <c r="E30" s="59" t="s">
        <v>139</v>
      </c>
      <c r="F30" s="107" t="s">
        <v>355</v>
      </c>
      <c r="G30" s="58" t="s">
        <v>45</v>
      </c>
      <c r="H30" s="89">
        <f>H31</f>
        <v>32721214.25</v>
      </c>
      <c r="I30" s="89">
        <f>I31</f>
        <v>32721214.25</v>
      </c>
      <c r="J30" s="234">
        <f t="shared" si="0"/>
        <v>100</v>
      </c>
    </row>
    <row r="31" spans="1:10" x14ac:dyDescent="0.2">
      <c r="A31" s="262"/>
      <c r="B31" s="174" t="s">
        <v>48</v>
      </c>
      <c r="C31" s="59" t="s">
        <v>13</v>
      </c>
      <c r="D31" s="59" t="s">
        <v>3</v>
      </c>
      <c r="E31" s="59" t="s">
        <v>139</v>
      </c>
      <c r="F31" s="107" t="s">
        <v>355</v>
      </c>
      <c r="G31" s="58" t="s">
        <v>46</v>
      </c>
      <c r="H31" s="89">
        <v>32721214.25</v>
      </c>
      <c r="I31" s="89">
        <v>32721214.25</v>
      </c>
      <c r="J31" s="234">
        <f t="shared" si="0"/>
        <v>100</v>
      </c>
    </row>
    <row r="32" spans="1:10" ht="38.25" x14ac:dyDescent="0.2">
      <c r="A32" s="262"/>
      <c r="B32" s="34" t="s">
        <v>125</v>
      </c>
      <c r="C32" s="6" t="s">
        <v>13</v>
      </c>
      <c r="D32" s="6" t="s">
        <v>3</v>
      </c>
      <c r="E32" s="6" t="s">
        <v>139</v>
      </c>
      <c r="F32" s="6" t="s">
        <v>144</v>
      </c>
      <c r="G32" s="19"/>
      <c r="H32" s="85">
        <f>H33</f>
        <v>2343050</v>
      </c>
      <c r="I32" s="85">
        <f>I33</f>
        <v>2130309.7999999998</v>
      </c>
      <c r="J32" s="234">
        <f t="shared" si="0"/>
        <v>90.920373018074713</v>
      </c>
    </row>
    <row r="33" spans="1:10" ht="25.5" x14ac:dyDescent="0.2">
      <c r="A33" s="261"/>
      <c r="B33" s="35" t="s">
        <v>47</v>
      </c>
      <c r="C33" s="6" t="s">
        <v>13</v>
      </c>
      <c r="D33" s="6" t="s">
        <v>3</v>
      </c>
      <c r="E33" s="6" t="s">
        <v>139</v>
      </c>
      <c r="F33" s="6" t="s">
        <v>144</v>
      </c>
      <c r="G33" s="19" t="s">
        <v>45</v>
      </c>
      <c r="H33" s="85">
        <f>H34</f>
        <v>2343050</v>
      </c>
      <c r="I33" s="85">
        <f>I34</f>
        <v>2130309.7999999998</v>
      </c>
      <c r="J33" s="234">
        <f t="shared" si="0"/>
        <v>90.920373018074713</v>
      </c>
    </row>
    <row r="34" spans="1:10" x14ac:dyDescent="0.2">
      <c r="A34" s="261"/>
      <c r="B34" s="34" t="s">
        <v>48</v>
      </c>
      <c r="C34" s="6" t="s">
        <v>13</v>
      </c>
      <c r="D34" s="6" t="s">
        <v>3</v>
      </c>
      <c r="E34" s="6" t="s">
        <v>139</v>
      </c>
      <c r="F34" s="6" t="s">
        <v>144</v>
      </c>
      <c r="G34" s="19" t="s">
        <v>46</v>
      </c>
      <c r="H34" s="89">
        <v>2343050</v>
      </c>
      <c r="I34" s="89">
        <v>2130309.7999999998</v>
      </c>
      <c r="J34" s="234">
        <f t="shared" si="0"/>
        <v>90.920373018074713</v>
      </c>
    </row>
    <row r="35" spans="1:10" ht="51" x14ac:dyDescent="0.2">
      <c r="A35" s="211"/>
      <c r="B35" s="82" t="s">
        <v>385</v>
      </c>
      <c r="C35" s="59" t="s">
        <v>13</v>
      </c>
      <c r="D35" s="59" t="s">
        <v>3</v>
      </c>
      <c r="E35" s="59" t="s">
        <v>139</v>
      </c>
      <c r="F35" s="107" t="s">
        <v>384</v>
      </c>
      <c r="G35" s="58"/>
      <c r="H35" s="89">
        <f>H36</f>
        <v>150000</v>
      </c>
      <c r="I35" s="89">
        <f>I36</f>
        <v>150000</v>
      </c>
      <c r="J35" s="234">
        <f t="shared" si="0"/>
        <v>100</v>
      </c>
    </row>
    <row r="36" spans="1:10" ht="25.5" x14ac:dyDescent="0.2">
      <c r="A36" s="211"/>
      <c r="B36" s="35" t="s">
        <v>47</v>
      </c>
      <c r="C36" s="59" t="s">
        <v>13</v>
      </c>
      <c r="D36" s="59" t="s">
        <v>3</v>
      </c>
      <c r="E36" s="59" t="s">
        <v>139</v>
      </c>
      <c r="F36" s="107" t="s">
        <v>384</v>
      </c>
      <c r="G36" s="206" t="s">
        <v>45</v>
      </c>
      <c r="H36" s="89">
        <f>H37</f>
        <v>150000</v>
      </c>
      <c r="I36" s="89">
        <f>I37</f>
        <v>150000</v>
      </c>
      <c r="J36" s="234">
        <f t="shared" si="0"/>
        <v>100</v>
      </c>
    </row>
    <row r="37" spans="1:10" x14ac:dyDescent="0.2">
      <c r="A37" s="211"/>
      <c r="B37" s="34" t="s">
        <v>48</v>
      </c>
      <c r="C37" s="59" t="s">
        <v>13</v>
      </c>
      <c r="D37" s="59" t="s">
        <v>3</v>
      </c>
      <c r="E37" s="59" t="s">
        <v>139</v>
      </c>
      <c r="F37" s="107" t="s">
        <v>384</v>
      </c>
      <c r="G37" s="206" t="s">
        <v>46</v>
      </c>
      <c r="H37" s="89">
        <v>150000</v>
      </c>
      <c r="I37" s="89">
        <v>150000</v>
      </c>
      <c r="J37" s="234">
        <f t="shared" si="0"/>
        <v>100</v>
      </c>
    </row>
    <row r="38" spans="1:10" ht="25.5" x14ac:dyDescent="0.2">
      <c r="A38" s="203"/>
      <c r="B38" s="82" t="s">
        <v>374</v>
      </c>
      <c r="C38" s="59" t="s">
        <v>13</v>
      </c>
      <c r="D38" s="59" t="s">
        <v>3</v>
      </c>
      <c r="E38" s="59" t="s">
        <v>139</v>
      </c>
      <c r="F38" s="107" t="s">
        <v>373</v>
      </c>
      <c r="G38" s="58"/>
      <c r="H38" s="89">
        <f>H39</f>
        <v>189729.26</v>
      </c>
      <c r="I38" s="89">
        <f>I39</f>
        <v>189729.26</v>
      </c>
      <c r="J38" s="234">
        <f t="shared" si="0"/>
        <v>100</v>
      </c>
    </row>
    <row r="39" spans="1:10" ht="25.5" x14ac:dyDescent="0.2">
      <c r="A39" s="203"/>
      <c r="B39" s="35" t="s">
        <v>47</v>
      </c>
      <c r="C39" s="59" t="s">
        <v>13</v>
      </c>
      <c r="D39" s="59" t="s">
        <v>3</v>
      </c>
      <c r="E39" s="59" t="s">
        <v>139</v>
      </c>
      <c r="F39" s="107" t="s">
        <v>373</v>
      </c>
      <c r="G39" s="206" t="s">
        <v>45</v>
      </c>
      <c r="H39" s="89">
        <f>H40</f>
        <v>189729.26</v>
      </c>
      <c r="I39" s="89">
        <f>I40</f>
        <v>189729.26</v>
      </c>
      <c r="J39" s="234">
        <f t="shared" si="0"/>
        <v>100</v>
      </c>
    </row>
    <row r="40" spans="1:10" x14ac:dyDescent="0.2">
      <c r="A40" s="203"/>
      <c r="B40" s="174" t="s">
        <v>48</v>
      </c>
      <c r="C40" s="59" t="s">
        <v>13</v>
      </c>
      <c r="D40" s="59" t="s">
        <v>3</v>
      </c>
      <c r="E40" s="59" t="s">
        <v>139</v>
      </c>
      <c r="F40" s="107" t="s">
        <v>373</v>
      </c>
      <c r="G40" s="206" t="s">
        <v>46</v>
      </c>
      <c r="H40" s="89">
        <v>189729.26</v>
      </c>
      <c r="I40" s="89">
        <v>189729.26</v>
      </c>
      <c r="J40" s="234">
        <f t="shared" si="0"/>
        <v>100</v>
      </c>
    </row>
    <row r="41" spans="1:10" x14ac:dyDescent="0.2">
      <c r="A41" s="30" t="s">
        <v>26</v>
      </c>
      <c r="B41" s="36" t="s">
        <v>127</v>
      </c>
      <c r="C41" s="7" t="s">
        <v>13</v>
      </c>
      <c r="D41" s="7" t="s">
        <v>10</v>
      </c>
      <c r="E41" s="7" t="s">
        <v>139</v>
      </c>
      <c r="F41" s="7" t="s">
        <v>140</v>
      </c>
      <c r="G41" s="19"/>
      <c r="H41" s="86">
        <f>H42+H45+H48+H57+H60+H75+H54+H78+H51+H63+H72+H66+H69</f>
        <v>252976608.69</v>
      </c>
      <c r="I41" s="86">
        <f>I42+I45+I48+I57+I60+I75+I54+I78+I51+I63+I72+I66+I69</f>
        <v>250985239.94</v>
      </c>
      <c r="J41" s="237">
        <f t="shared" si="0"/>
        <v>99.212824948396616</v>
      </c>
    </row>
    <row r="42" spans="1:10" ht="25.5" x14ac:dyDescent="0.2">
      <c r="A42" s="245"/>
      <c r="B42" s="34" t="s">
        <v>126</v>
      </c>
      <c r="C42" s="6" t="s">
        <v>13</v>
      </c>
      <c r="D42" s="6" t="s">
        <v>10</v>
      </c>
      <c r="E42" s="6" t="s">
        <v>139</v>
      </c>
      <c r="F42" s="6" t="s">
        <v>145</v>
      </c>
      <c r="G42" s="19"/>
      <c r="H42" s="85">
        <f>H43</f>
        <v>88451163.769999996</v>
      </c>
      <c r="I42" s="85">
        <f>I43</f>
        <v>88451163.769999996</v>
      </c>
      <c r="J42" s="234">
        <f t="shared" si="0"/>
        <v>100</v>
      </c>
    </row>
    <row r="43" spans="1:10" ht="25.5" x14ac:dyDescent="0.2">
      <c r="A43" s="246"/>
      <c r="B43" s="35" t="s">
        <v>47</v>
      </c>
      <c r="C43" s="6" t="s">
        <v>13</v>
      </c>
      <c r="D43" s="6" t="s">
        <v>10</v>
      </c>
      <c r="E43" s="6" t="s">
        <v>139</v>
      </c>
      <c r="F43" s="6" t="s">
        <v>145</v>
      </c>
      <c r="G43" s="19" t="s">
        <v>45</v>
      </c>
      <c r="H43" s="85">
        <f>H44</f>
        <v>88451163.769999996</v>
      </c>
      <c r="I43" s="85">
        <f>I44</f>
        <v>88451163.769999996</v>
      </c>
      <c r="J43" s="234">
        <f t="shared" si="0"/>
        <v>100</v>
      </c>
    </row>
    <row r="44" spans="1:10" x14ac:dyDescent="0.2">
      <c r="A44" s="246"/>
      <c r="B44" s="34" t="s">
        <v>48</v>
      </c>
      <c r="C44" s="6" t="s">
        <v>13</v>
      </c>
      <c r="D44" s="6" t="s">
        <v>10</v>
      </c>
      <c r="E44" s="6" t="s">
        <v>139</v>
      </c>
      <c r="F44" s="6" t="s">
        <v>145</v>
      </c>
      <c r="G44" s="19" t="s">
        <v>46</v>
      </c>
      <c r="H44" s="89">
        <f>86183505.08+2267658.69</f>
        <v>88451163.769999996</v>
      </c>
      <c r="I44" s="89">
        <f>86183505.08+2267658.69</f>
        <v>88451163.769999996</v>
      </c>
      <c r="J44" s="234">
        <f t="shared" si="0"/>
        <v>100</v>
      </c>
    </row>
    <row r="45" spans="1:10" ht="25.5" x14ac:dyDescent="0.2">
      <c r="A45" s="246"/>
      <c r="B45" s="82" t="s">
        <v>297</v>
      </c>
      <c r="C45" s="6" t="s">
        <v>13</v>
      </c>
      <c r="D45" s="6" t="s">
        <v>10</v>
      </c>
      <c r="E45" s="6" t="s">
        <v>139</v>
      </c>
      <c r="F45" s="80" t="s">
        <v>296</v>
      </c>
      <c r="G45" s="81"/>
      <c r="H45" s="89">
        <f>H46</f>
        <v>848318.15</v>
      </c>
      <c r="I45" s="89">
        <f>I46</f>
        <v>848318.15</v>
      </c>
      <c r="J45" s="234">
        <f t="shared" si="0"/>
        <v>100</v>
      </c>
    </row>
    <row r="46" spans="1:10" ht="25.5" x14ac:dyDescent="0.2">
      <c r="A46" s="246"/>
      <c r="B46" s="35" t="s">
        <v>47</v>
      </c>
      <c r="C46" s="6" t="s">
        <v>13</v>
      </c>
      <c r="D46" s="6" t="s">
        <v>10</v>
      </c>
      <c r="E46" s="6" t="s">
        <v>139</v>
      </c>
      <c r="F46" s="80" t="s">
        <v>296</v>
      </c>
      <c r="G46" s="81" t="s">
        <v>45</v>
      </c>
      <c r="H46" s="89">
        <f>H47</f>
        <v>848318.15</v>
      </c>
      <c r="I46" s="89">
        <f>I47</f>
        <v>848318.15</v>
      </c>
      <c r="J46" s="234">
        <f t="shared" si="0"/>
        <v>100</v>
      </c>
    </row>
    <row r="47" spans="1:10" x14ac:dyDescent="0.2">
      <c r="A47" s="246"/>
      <c r="B47" s="34" t="s">
        <v>48</v>
      </c>
      <c r="C47" s="6" t="s">
        <v>13</v>
      </c>
      <c r="D47" s="6" t="s">
        <v>10</v>
      </c>
      <c r="E47" s="6" t="s">
        <v>139</v>
      </c>
      <c r="F47" s="80" t="s">
        <v>296</v>
      </c>
      <c r="G47" s="81" t="s">
        <v>46</v>
      </c>
      <c r="H47" s="89">
        <v>848318.15</v>
      </c>
      <c r="I47" s="89">
        <v>848318.15</v>
      </c>
      <c r="J47" s="234">
        <f t="shared" si="0"/>
        <v>100</v>
      </c>
    </row>
    <row r="48" spans="1:10" ht="38.25" x14ac:dyDescent="0.2">
      <c r="A48" s="246"/>
      <c r="B48" s="34" t="s">
        <v>128</v>
      </c>
      <c r="C48" s="6" t="s">
        <v>13</v>
      </c>
      <c r="D48" s="6" t="s">
        <v>10</v>
      </c>
      <c r="E48" s="6" t="s">
        <v>139</v>
      </c>
      <c r="F48" s="6" t="s">
        <v>146</v>
      </c>
      <c r="G48" s="19"/>
      <c r="H48" s="85">
        <f>H49</f>
        <v>42088</v>
      </c>
      <c r="I48" s="85">
        <f>I49</f>
        <v>39790.949999999997</v>
      </c>
      <c r="J48" s="234">
        <f t="shared" si="0"/>
        <v>94.542268580117835</v>
      </c>
    </row>
    <row r="49" spans="1:10" ht="25.5" x14ac:dyDescent="0.2">
      <c r="A49" s="246"/>
      <c r="B49" s="35" t="s">
        <v>47</v>
      </c>
      <c r="C49" s="6" t="s">
        <v>13</v>
      </c>
      <c r="D49" s="6" t="s">
        <v>10</v>
      </c>
      <c r="E49" s="6" t="s">
        <v>139</v>
      </c>
      <c r="F49" s="6" t="s">
        <v>146</v>
      </c>
      <c r="G49" s="19" t="s">
        <v>45</v>
      </c>
      <c r="H49" s="85">
        <f>H50</f>
        <v>42088</v>
      </c>
      <c r="I49" s="85">
        <f>I50</f>
        <v>39790.949999999997</v>
      </c>
      <c r="J49" s="234">
        <f t="shared" si="0"/>
        <v>94.542268580117835</v>
      </c>
    </row>
    <row r="50" spans="1:10" x14ac:dyDescent="0.2">
      <c r="A50" s="246"/>
      <c r="B50" s="34" t="s">
        <v>48</v>
      </c>
      <c r="C50" s="6" t="s">
        <v>13</v>
      </c>
      <c r="D50" s="6" t="s">
        <v>10</v>
      </c>
      <c r="E50" s="6" t="s">
        <v>139</v>
      </c>
      <c r="F50" s="6" t="s">
        <v>146</v>
      </c>
      <c r="G50" s="19" t="s">
        <v>46</v>
      </c>
      <c r="H50" s="89">
        <v>42088</v>
      </c>
      <c r="I50" s="89">
        <v>39790.949999999997</v>
      </c>
      <c r="J50" s="234">
        <f t="shared" si="0"/>
        <v>94.542268580117835</v>
      </c>
    </row>
    <row r="51" spans="1:10" x14ac:dyDescent="0.2">
      <c r="A51" s="263"/>
      <c r="B51" s="174" t="s">
        <v>348</v>
      </c>
      <c r="C51" s="55" t="s">
        <v>13</v>
      </c>
      <c r="D51" s="55" t="s">
        <v>10</v>
      </c>
      <c r="E51" s="55" t="s">
        <v>139</v>
      </c>
      <c r="F51" s="55" t="s">
        <v>347</v>
      </c>
      <c r="G51" s="56"/>
      <c r="H51" s="89">
        <f>H52</f>
        <v>630000</v>
      </c>
      <c r="I51" s="89">
        <f>I52</f>
        <v>630000</v>
      </c>
      <c r="J51" s="234">
        <f t="shared" si="0"/>
        <v>100</v>
      </c>
    </row>
    <row r="52" spans="1:10" ht="25.5" x14ac:dyDescent="0.2">
      <c r="A52" s="263"/>
      <c r="B52" s="35" t="s">
        <v>47</v>
      </c>
      <c r="C52" s="55" t="s">
        <v>13</v>
      </c>
      <c r="D52" s="55" t="s">
        <v>10</v>
      </c>
      <c r="E52" s="55" t="s">
        <v>139</v>
      </c>
      <c r="F52" s="55" t="s">
        <v>347</v>
      </c>
      <c r="G52" s="56" t="s">
        <v>45</v>
      </c>
      <c r="H52" s="89">
        <f>H53</f>
        <v>630000</v>
      </c>
      <c r="I52" s="89">
        <f>I53</f>
        <v>630000</v>
      </c>
      <c r="J52" s="234">
        <f t="shared" si="0"/>
        <v>100</v>
      </c>
    </row>
    <row r="53" spans="1:10" x14ac:dyDescent="0.2">
      <c r="A53" s="263"/>
      <c r="B53" s="174" t="s">
        <v>48</v>
      </c>
      <c r="C53" s="55" t="s">
        <v>13</v>
      </c>
      <c r="D53" s="55" t="s">
        <v>10</v>
      </c>
      <c r="E53" s="55" t="s">
        <v>139</v>
      </c>
      <c r="F53" s="55" t="s">
        <v>347</v>
      </c>
      <c r="G53" s="56" t="s">
        <v>46</v>
      </c>
      <c r="H53" s="89">
        <v>630000</v>
      </c>
      <c r="I53" s="89">
        <v>630000</v>
      </c>
      <c r="J53" s="234">
        <f t="shared" si="0"/>
        <v>100</v>
      </c>
    </row>
    <row r="54" spans="1:10" ht="25.5" x14ac:dyDescent="0.2">
      <c r="A54" s="263"/>
      <c r="B54" s="174" t="s">
        <v>327</v>
      </c>
      <c r="C54" s="55" t="s">
        <v>13</v>
      </c>
      <c r="D54" s="55" t="s">
        <v>10</v>
      </c>
      <c r="E54" s="55" t="s">
        <v>139</v>
      </c>
      <c r="F54" s="55" t="s">
        <v>326</v>
      </c>
      <c r="G54" s="56"/>
      <c r="H54" s="89">
        <f>H55</f>
        <v>13871825</v>
      </c>
      <c r="I54" s="89">
        <f>I55</f>
        <v>13286148.35</v>
      </c>
      <c r="J54" s="234">
        <f t="shared" si="0"/>
        <v>95.777940898187509</v>
      </c>
    </row>
    <row r="55" spans="1:10" ht="25.5" x14ac:dyDescent="0.2">
      <c r="A55" s="263"/>
      <c r="B55" s="35" t="s">
        <v>47</v>
      </c>
      <c r="C55" s="55" t="s">
        <v>13</v>
      </c>
      <c r="D55" s="55" t="s">
        <v>10</v>
      </c>
      <c r="E55" s="55" t="s">
        <v>139</v>
      </c>
      <c r="F55" s="55" t="s">
        <v>326</v>
      </c>
      <c r="G55" s="56" t="s">
        <v>45</v>
      </c>
      <c r="H55" s="89">
        <f>H56</f>
        <v>13871825</v>
      </c>
      <c r="I55" s="89">
        <f>I56</f>
        <v>13286148.35</v>
      </c>
      <c r="J55" s="234">
        <f t="shared" si="0"/>
        <v>95.777940898187509</v>
      </c>
    </row>
    <row r="56" spans="1:10" x14ac:dyDescent="0.2">
      <c r="A56" s="263"/>
      <c r="B56" s="174" t="s">
        <v>48</v>
      </c>
      <c r="C56" s="55" t="s">
        <v>13</v>
      </c>
      <c r="D56" s="55" t="s">
        <v>10</v>
      </c>
      <c r="E56" s="55" t="s">
        <v>139</v>
      </c>
      <c r="F56" s="55" t="s">
        <v>326</v>
      </c>
      <c r="G56" s="56" t="s">
        <v>46</v>
      </c>
      <c r="H56" s="89">
        <v>13871825</v>
      </c>
      <c r="I56" s="89">
        <v>13286148.35</v>
      </c>
      <c r="J56" s="234">
        <f t="shared" si="0"/>
        <v>95.777940898187509</v>
      </c>
    </row>
    <row r="57" spans="1:10" ht="51" x14ac:dyDescent="0.2">
      <c r="A57" s="246"/>
      <c r="B57" s="82" t="s">
        <v>305</v>
      </c>
      <c r="C57" s="6" t="s">
        <v>13</v>
      </c>
      <c r="D57" s="6" t="s">
        <v>10</v>
      </c>
      <c r="E57" s="6" t="s">
        <v>139</v>
      </c>
      <c r="F57" s="80" t="s">
        <v>223</v>
      </c>
      <c r="G57" s="19"/>
      <c r="H57" s="85">
        <f>H58</f>
        <v>9389733.7899999991</v>
      </c>
      <c r="I57" s="85">
        <f>I58</f>
        <v>9206516.3200000003</v>
      </c>
      <c r="J57" s="234">
        <f t="shared" si="0"/>
        <v>98.048746917669547</v>
      </c>
    </row>
    <row r="58" spans="1:10" ht="25.5" x14ac:dyDescent="0.2">
      <c r="A58" s="246"/>
      <c r="B58" s="35" t="s">
        <v>47</v>
      </c>
      <c r="C58" s="6" t="s">
        <v>13</v>
      </c>
      <c r="D58" s="6" t="s">
        <v>10</v>
      </c>
      <c r="E58" s="6" t="s">
        <v>139</v>
      </c>
      <c r="F58" s="80" t="s">
        <v>223</v>
      </c>
      <c r="G58" s="81" t="s">
        <v>45</v>
      </c>
      <c r="H58" s="85">
        <f>H59</f>
        <v>9389733.7899999991</v>
      </c>
      <c r="I58" s="85">
        <f>I59</f>
        <v>9206516.3200000003</v>
      </c>
      <c r="J58" s="234">
        <f t="shared" si="0"/>
        <v>98.048746917669547</v>
      </c>
    </row>
    <row r="59" spans="1:10" x14ac:dyDescent="0.2">
      <c r="A59" s="246"/>
      <c r="B59" s="34" t="s">
        <v>48</v>
      </c>
      <c r="C59" s="6" t="s">
        <v>13</v>
      </c>
      <c r="D59" s="6" t="s">
        <v>10</v>
      </c>
      <c r="E59" s="6" t="s">
        <v>139</v>
      </c>
      <c r="F59" s="80" t="s">
        <v>223</v>
      </c>
      <c r="G59" s="81" t="s">
        <v>46</v>
      </c>
      <c r="H59" s="89">
        <v>9389733.7899999991</v>
      </c>
      <c r="I59" s="89">
        <v>9206516.3200000003</v>
      </c>
      <c r="J59" s="234">
        <f t="shared" si="0"/>
        <v>98.048746917669547</v>
      </c>
    </row>
    <row r="60" spans="1:10" x14ac:dyDescent="0.2">
      <c r="A60" s="246"/>
      <c r="B60" s="34" t="s">
        <v>124</v>
      </c>
      <c r="C60" s="6" t="s">
        <v>13</v>
      </c>
      <c r="D60" s="6" t="s">
        <v>10</v>
      </c>
      <c r="E60" s="6" t="s">
        <v>139</v>
      </c>
      <c r="F60" s="6" t="s">
        <v>143</v>
      </c>
      <c r="G60" s="19"/>
      <c r="H60" s="85">
        <f>H61</f>
        <v>28341160</v>
      </c>
      <c r="I60" s="85">
        <f>I61</f>
        <v>28341160</v>
      </c>
      <c r="J60" s="234">
        <f t="shared" si="0"/>
        <v>100</v>
      </c>
    </row>
    <row r="61" spans="1:10" ht="25.5" x14ac:dyDescent="0.2">
      <c r="A61" s="246"/>
      <c r="B61" s="35" t="s">
        <v>47</v>
      </c>
      <c r="C61" s="6" t="s">
        <v>13</v>
      </c>
      <c r="D61" s="6" t="s">
        <v>10</v>
      </c>
      <c r="E61" s="6" t="s">
        <v>139</v>
      </c>
      <c r="F61" s="6" t="s">
        <v>143</v>
      </c>
      <c r="G61" s="19" t="s">
        <v>45</v>
      </c>
      <c r="H61" s="85">
        <f>H62</f>
        <v>28341160</v>
      </c>
      <c r="I61" s="85">
        <f>I62</f>
        <v>28341160</v>
      </c>
      <c r="J61" s="234">
        <f t="shared" si="0"/>
        <v>100</v>
      </c>
    </row>
    <row r="62" spans="1:10" x14ac:dyDescent="0.2">
      <c r="A62" s="246"/>
      <c r="B62" s="34" t="s">
        <v>48</v>
      </c>
      <c r="C62" s="6" t="s">
        <v>13</v>
      </c>
      <c r="D62" s="6" t="s">
        <v>10</v>
      </c>
      <c r="E62" s="6" t="s">
        <v>139</v>
      </c>
      <c r="F62" s="6" t="s">
        <v>143</v>
      </c>
      <c r="G62" s="19" t="s">
        <v>46</v>
      </c>
      <c r="H62" s="89">
        <v>28341160</v>
      </c>
      <c r="I62" s="89">
        <v>28341160</v>
      </c>
      <c r="J62" s="234">
        <f t="shared" si="0"/>
        <v>100</v>
      </c>
    </row>
    <row r="63" spans="1:10" ht="25.5" x14ac:dyDescent="0.2">
      <c r="A63" s="263"/>
      <c r="B63" s="35" t="s">
        <v>356</v>
      </c>
      <c r="C63" s="55" t="s">
        <v>13</v>
      </c>
      <c r="D63" s="55" t="s">
        <v>10</v>
      </c>
      <c r="E63" s="55" t="s">
        <v>139</v>
      </c>
      <c r="F63" s="55" t="s">
        <v>355</v>
      </c>
      <c r="G63" s="56"/>
      <c r="H63" s="89">
        <f>H64</f>
        <v>105781576.66</v>
      </c>
      <c r="I63" s="89">
        <f>I64</f>
        <v>105781576.66</v>
      </c>
      <c r="J63" s="234">
        <f t="shared" si="0"/>
        <v>100</v>
      </c>
    </row>
    <row r="64" spans="1:10" ht="25.5" x14ac:dyDescent="0.2">
      <c r="A64" s="263"/>
      <c r="B64" s="35" t="s">
        <v>47</v>
      </c>
      <c r="C64" s="55" t="s">
        <v>13</v>
      </c>
      <c r="D64" s="55" t="s">
        <v>10</v>
      </c>
      <c r="E64" s="55" t="s">
        <v>139</v>
      </c>
      <c r="F64" s="55" t="s">
        <v>355</v>
      </c>
      <c r="G64" s="56" t="s">
        <v>45</v>
      </c>
      <c r="H64" s="89">
        <f>H65</f>
        <v>105781576.66</v>
      </c>
      <c r="I64" s="89">
        <f>I65</f>
        <v>105781576.66</v>
      </c>
      <c r="J64" s="234">
        <f t="shared" si="0"/>
        <v>100</v>
      </c>
    </row>
    <row r="65" spans="1:10" x14ac:dyDescent="0.2">
      <c r="A65" s="263"/>
      <c r="B65" s="174" t="s">
        <v>48</v>
      </c>
      <c r="C65" s="55" t="s">
        <v>13</v>
      </c>
      <c r="D65" s="55" t="s">
        <v>10</v>
      </c>
      <c r="E65" s="55" t="s">
        <v>139</v>
      </c>
      <c r="F65" s="55" t="s">
        <v>355</v>
      </c>
      <c r="G65" s="56" t="s">
        <v>46</v>
      </c>
      <c r="H65" s="89">
        <v>105781576.66</v>
      </c>
      <c r="I65" s="89">
        <v>105781576.66</v>
      </c>
      <c r="J65" s="234">
        <f t="shared" si="0"/>
        <v>100</v>
      </c>
    </row>
    <row r="66" spans="1:10" ht="51" x14ac:dyDescent="0.2">
      <c r="A66" s="263"/>
      <c r="B66" s="82" t="s">
        <v>385</v>
      </c>
      <c r="C66" s="55" t="s">
        <v>13</v>
      </c>
      <c r="D66" s="55" t="s">
        <v>10</v>
      </c>
      <c r="E66" s="59" t="s">
        <v>139</v>
      </c>
      <c r="F66" s="107" t="s">
        <v>384</v>
      </c>
      <c r="G66" s="58"/>
      <c r="H66" s="89">
        <f>H67</f>
        <v>200000</v>
      </c>
      <c r="I66" s="89">
        <f>I67</f>
        <v>200000</v>
      </c>
      <c r="J66" s="234">
        <f t="shared" si="0"/>
        <v>100</v>
      </c>
    </row>
    <row r="67" spans="1:10" ht="25.5" x14ac:dyDescent="0.2">
      <c r="A67" s="263"/>
      <c r="B67" s="35" t="s">
        <v>47</v>
      </c>
      <c r="C67" s="55" t="s">
        <v>13</v>
      </c>
      <c r="D67" s="55" t="s">
        <v>10</v>
      </c>
      <c r="E67" s="59" t="s">
        <v>139</v>
      </c>
      <c r="F67" s="107" t="s">
        <v>384</v>
      </c>
      <c r="G67" s="206" t="s">
        <v>45</v>
      </c>
      <c r="H67" s="89">
        <f>H68</f>
        <v>200000</v>
      </c>
      <c r="I67" s="89">
        <f>I68</f>
        <v>200000</v>
      </c>
      <c r="J67" s="234">
        <f t="shared" si="0"/>
        <v>100</v>
      </c>
    </row>
    <row r="68" spans="1:10" x14ac:dyDescent="0.2">
      <c r="A68" s="263"/>
      <c r="B68" s="34" t="s">
        <v>48</v>
      </c>
      <c r="C68" s="55" t="s">
        <v>13</v>
      </c>
      <c r="D68" s="55" t="s">
        <v>10</v>
      </c>
      <c r="E68" s="59" t="s">
        <v>139</v>
      </c>
      <c r="F68" s="107" t="s">
        <v>384</v>
      </c>
      <c r="G68" s="206" t="s">
        <v>46</v>
      </c>
      <c r="H68" s="89">
        <v>200000</v>
      </c>
      <c r="I68" s="89">
        <v>200000</v>
      </c>
      <c r="J68" s="234">
        <f t="shared" si="0"/>
        <v>100</v>
      </c>
    </row>
    <row r="69" spans="1:10" ht="25.5" x14ac:dyDescent="0.2">
      <c r="A69" s="263"/>
      <c r="B69" s="82" t="s">
        <v>408</v>
      </c>
      <c r="C69" s="55" t="s">
        <v>13</v>
      </c>
      <c r="D69" s="55" t="s">
        <v>10</v>
      </c>
      <c r="E69" s="59" t="s">
        <v>139</v>
      </c>
      <c r="F69" s="55" t="s">
        <v>407</v>
      </c>
      <c r="G69" s="56"/>
      <c r="H69" s="89">
        <f>H70</f>
        <v>68094</v>
      </c>
      <c r="I69" s="89">
        <f>I70</f>
        <v>68094</v>
      </c>
      <c r="J69" s="234">
        <f t="shared" si="0"/>
        <v>100</v>
      </c>
    </row>
    <row r="70" spans="1:10" ht="25.5" x14ac:dyDescent="0.2">
      <c r="A70" s="263"/>
      <c r="B70" s="35" t="s">
        <v>47</v>
      </c>
      <c r="C70" s="55" t="s">
        <v>13</v>
      </c>
      <c r="D70" s="55" t="s">
        <v>10</v>
      </c>
      <c r="E70" s="59" t="s">
        <v>139</v>
      </c>
      <c r="F70" s="55" t="s">
        <v>407</v>
      </c>
      <c r="G70" s="56" t="s">
        <v>45</v>
      </c>
      <c r="H70" s="89">
        <f>H71</f>
        <v>68094</v>
      </c>
      <c r="I70" s="89">
        <f>I71</f>
        <v>68094</v>
      </c>
      <c r="J70" s="234">
        <f t="shared" si="0"/>
        <v>100</v>
      </c>
    </row>
    <row r="71" spans="1:10" x14ac:dyDescent="0.2">
      <c r="A71" s="263"/>
      <c r="B71" s="34" t="s">
        <v>48</v>
      </c>
      <c r="C71" s="55" t="s">
        <v>13</v>
      </c>
      <c r="D71" s="55" t="s">
        <v>10</v>
      </c>
      <c r="E71" s="59" t="s">
        <v>139</v>
      </c>
      <c r="F71" s="55" t="s">
        <v>407</v>
      </c>
      <c r="G71" s="56" t="s">
        <v>46</v>
      </c>
      <c r="H71" s="89">
        <v>68094</v>
      </c>
      <c r="I71" s="89">
        <v>68094</v>
      </c>
      <c r="J71" s="234">
        <f t="shared" si="0"/>
        <v>100</v>
      </c>
    </row>
    <row r="72" spans="1:10" ht="51" x14ac:dyDescent="0.2">
      <c r="A72" s="263"/>
      <c r="B72" s="174" t="s">
        <v>376</v>
      </c>
      <c r="C72" s="55" t="s">
        <v>13</v>
      </c>
      <c r="D72" s="55" t="s">
        <v>10</v>
      </c>
      <c r="E72" s="55" t="s">
        <v>139</v>
      </c>
      <c r="F72" s="55" t="s">
        <v>375</v>
      </c>
      <c r="G72" s="56"/>
      <c r="H72" s="89">
        <f>H73</f>
        <v>484432</v>
      </c>
      <c r="I72" s="89">
        <f>I73</f>
        <v>484432</v>
      </c>
      <c r="J72" s="234">
        <f t="shared" si="0"/>
        <v>100</v>
      </c>
    </row>
    <row r="73" spans="1:10" ht="25.5" x14ac:dyDescent="0.2">
      <c r="A73" s="263"/>
      <c r="B73" s="35" t="s">
        <v>47</v>
      </c>
      <c r="C73" s="55" t="s">
        <v>13</v>
      </c>
      <c r="D73" s="55" t="s">
        <v>10</v>
      </c>
      <c r="E73" s="55" t="s">
        <v>139</v>
      </c>
      <c r="F73" s="55" t="s">
        <v>375</v>
      </c>
      <c r="G73" s="56" t="s">
        <v>45</v>
      </c>
      <c r="H73" s="89">
        <f>H74</f>
        <v>484432</v>
      </c>
      <c r="I73" s="89">
        <f>I74</f>
        <v>484432</v>
      </c>
      <c r="J73" s="234">
        <f t="shared" si="0"/>
        <v>100</v>
      </c>
    </row>
    <row r="74" spans="1:10" x14ac:dyDescent="0.2">
      <c r="A74" s="263"/>
      <c r="B74" s="174" t="s">
        <v>48</v>
      </c>
      <c r="C74" s="55" t="s">
        <v>13</v>
      </c>
      <c r="D74" s="55" t="s">
        <v>10</v>
      </c>
      <c r="E74" s="55" t="s">
        <v>139</v>
      </c>
      <c r="F74" s="55" t="s">
        <v>375</v>
      </c>
      <c r="G74" s="56" t="s">
        <v>46</v>
      </c>
      <c r="H74" s="89">
        <v>484432</v>
      </c>
      <c r="I74" s="89">
        <v>484432</v>
      </c>
      <c r="J74" s="234">
        <f t="shared" si="0"/>
        <v>100</v>
      </c>
    </row>
    <row r="75" spans="1:10" ht="38.25" x14ac:dyDescent="0.2">
      <c r="A75" s="263"/>
      <c r="B75" s="82" t="s">
        <v>187</v>
      </c>
      <c r="C75" s="6" t="s">
        <v>13</v>
      </c>
      <c r="D75" s="6" t="s">
        <v>10</v>
      </c>
      <c r="E75" s="6" t="s">
        <v>139</v>
      </c>
      <c r="F75" s="80" t="s">
        <v>233</v>
      </c>
      <c r="G75" s="19"/>
      <c r="H75" s="85">
        <f>H76</f>
        <v>697700</v>
      </c>
      <c r="I75" s="85">
        <f>I76</f>
        <v>417570.52</v>
      </c>
      <c r="J75" s="234">
        <f t="shared" si="0"/>
        <v>59.849580048731553</v>
      </c>
    </row>
    <row r="76" spans="1:10" ht="25.5" x14ac:dyDescent="0.2">
      <c r="A76" s="246"/>
      <c r="B76" s="35" t="s">
        <v>47</v>
      </c>
      <c r="C76" s="6" t="s">
        <v>13</v>
      </c>
      <c r="D76" s="6" t="s">
        <v>10</v>
      </c>
      <c r="E76" s="6" t="s">
        <v>139</v>
      </c>
      <c r="F76" s="80" t="s">
        <v>233</v>
      </c>
      <c r="G76" s="81" t="s">
        <v>45</v>
      </c>
      <c r="H76" s="85">
        <f>H77</f>
        <v>697700</v>
      </c>
      <c r="I76" s="85">
        <f>I77</f>
        <v>417570.52</v>
      </c>
      <c r="J76" s="234">
        <f t="shared" si="0"/>
        <v>59.849580048731553</v>
      </c>
    </row>
    <row r="77" spans="1:10" x14ac:dyDescent="0.2">
      <c r="A77" s="255"/>
      <c r="B77" s="34" t="s">
        <v>48</v>
      </c>
      <c r="C77" s="6" t="s">
        <v>13</v>
      </c>
      <c r="D77" s="6" t="s">
        <v>10</v>
      </c>
      <c r="E77" s="6" t="s">
        <v>139</v>
      </c>
      <c r="F77" s="80" t="s">
        <v>233</v>
      </c>
      <c r="G77" s="81" t="s">
        <v>46</v>
      </c>
      <c r="H77" s="160">
        <f>197700+500000</f>
        <v>697700</v>
      </c>
      <c r="I77" s="160">
        <v>417570.52</v>
      </c>
      <c r="J77" s="234">
        <f t="shared" si="0"/>
        <v>59.849580048731553</v>
      </c>
    </row>
    <row r="78" spans="1:10" ht="38.25" x14ac:dyDescent="0.2">
      <c r="A78" s="184"/>
      <c r="B78" s="174" t="s">
        <v>329</v>
      </c>
      <c r="C78" s="55" t="s">
        <v>13</v>
      </c>
      <c r="D78" s="55" t="s">
        <v>10</v>
      </c>
      <c r="E78" s="55" t="s">
        <v>139</v>
      </c>
      <c r="F78" s="55" t="s">
        <v>328</v>
      </c>
      <c r="G78" s="183"/>
      <c r="H78" s="89">
        <f>H79</f>
        <v>4170517.32</v>
      </c>
      <c r="I78" s="89">
        <f>I79</f>
        <v>3230469.22</v>
      </c>
      <c r="J78" s="234">
        <f t="shared" si="0"/>
        <v>77.459676393335315</v>
      </c>
    </row>
    <row r="79" spans="1:10" ht="25.5" x14ac:dyDescent="0.2">
      <c r="A79" s="104"/>
      <c r="B79" s="109" t="s">
        <v>47</v>
      </c>
      <c r="C79" s="55" t="s">
        <v>13</v>
      </c>
      <c r="D79" s="55" t="s">
        <v>10</v>
      </c>
      <c r="E79" s="55" t="s">
        <v>139</v>
      </c>
      <c r="F79" s="55" t="s">
        <v>328</v>
      </c>
      <c r="G79" s="183" t="s">
        <v>45</v>
      </c>
      <c r="H79" s="89">
        <f>H80</f>
        <v>4170517.32</v>
      </c>
      <c r="I79" s="89">
        <f>I80</f>
        <v>3230469.22</v>
      </c>
      <c r="J79" s="234">
        <f t="shared" si="0"/>
        <v>77.459676393335315</v>
      </c>
    </row>
    <row r="80" spans="1:10" x14ac:dyDescent="0.2">
      <c r="A80" s="184"/>
      <c r="B80" s="174" t="s">
        <v>48</v>
      </c>
      <c r="C80" s="55" t="s">
        <v>13</v>
      </c>
      <c r="D80" s="55" t="s">
        <v>10</v>
      </c>
      <c r="E80" s="55" t="s">
        <v>139</v>
      </c>
      <c r="F80" s="55" t="s">
        <v>328</v>
      </c>
      <c r="G80" s="183" t="s">
        <v>46</v>
      </c>
      <c r="H80" s="160">
        <v>4170517.32</v>
      </c>
      <c r="I80" s="160">
        <v>3230469.22</v>
      </c>
      <c r="J80" s="234">
        <f t="shared" si="0"/>
        <v>77.459676393335315</v>
      </c>
    </row>
    <row r="81" spans="1:10" ht="25.5" customHeight="1" x14ac:dyDescent="0.2">
      <c r="A81" s="30" t="s">
        <v>27</v>
      </c>
      <c r="B81" s="36" t="s">
        <v>129</v>
      </c>
      <c r="C81" s="7" t="s">
        <v>13</v>
      </c>
      <c r="D81" s="7" t="s">
        <v>14</v>
      </c>
      <c r="E81" s="7" t="s">
        <v>139</v>
      </c>
      <c r="F81" s="7" t="s">
        <v>140</v>
      </c>
      <c r="G81" s="19"/>
      <c r="H81" s="86">
        <f>+H88+H100+H103+H91+H85+H106+H109+H114+H94+H82+H97</f>
        <v>16760471.619999999</v>
      </c>
      <c r="I81" s="86">
        <f>+I88+I100+I103+I91+I85+I106+I109+I114+I94+I82+I97</f>
        <v>16330186.42</v>
      </c>
      <c r="J81" s="237">
        <f t="shared" si="0"/>
        <v>97.432738112890888</v>
      </c>
    </row>
    <row r="82" spans="1:10" x14ac:dyDescent="0.2">
      <c r="A82" s="230"/>
      <c r="B82" s="118" t="s">
        <v>106</v>
      </c>
      <c r="C82" s="55" t="s">
        <v>13</v>
      </c>
      <c r="D82" s="55" t="s">
        <v>14</v>
      </c>
      <c r="E82" s="55" t="s">
        <v>139</v>
      </c>
      <c r="F82" s="55" t="s">
        <v>176</v>
      </c>
      <c r="G82" s="56"/>
      <c r="H82" s="93">
        <f>H83</f>
        <v>300000</v>
      </c>
      <c r="I82" s="93">
        <f>I83</f>
        <v>300000</v>
      </c>
      <c r="J82" s="234">
        <f t="shared" ref="J82:J148" si="1">I82/H82*100</f>
        <v>100</v>
      </c>
    </row>
    <row r="83" spans="1:10" ht="25.5" customHeight="1" x14ac:dyDescent="0.2">
      <c r="A83" s="230"/>
      <c r="B83" s="109" t="s">
        <v>47</v>
      </c>
      <c r="C83" s="55" t="s">
        <v>13</v>
      </c>
      <c r="D83" s="55" t="s">
        <v>14</v>
      </c>
      <c r="E83" s="55" t="s">
        <v>139</v>
      </c>
      <c r="F83" s="55" t="s">
        <v>176</v>
      </c>
      <c r="G83" s="56" t="s">
        <v>45</v>
      </c>
      <c r="H83" s="93">
        <f>H84</f>
        <v>300000</v>
      </c>
      <c r="I83" s="93">
        <f>I84</f>
        <v>300000</v>
      </c>
      <c r="J83" s="234">
        <f t="shared" si="1"/>
        <v>100</v>
      </c>
    </row>
    <row r="84" spans="1:10" x14ac:dyDescent="0.2">
      <c r="A84" s="230"/>
      <c r="B84" s="145" t="s">
        <v>48</v>
      </c>
      <c r="C84" s="55" t="s">
        <v>13</v>
      </c>
      <c r="D84" s="55" t="s">
        <v>14</v>
      </c>
      <c r="E84" s="55" t="s">
        <v>139</v>
      </c>
      <c r="F84" s="55" t="s">
        <v>176</v>
      </c>
      <c r="G84" s="56" t="s">
        <v>46</v>
      </c>
      <c r="H84" s="88">
        <v>300000</v>
      </c>
      <c r="I84" s="88">
        <v>300000</v>
      </c>
      <c r="J84" s="234">
        <f t="shared" si="1"/>
        <v>100</v>
      </c>
    </row>
    <row r="85" spans="1:10" ht="25.5" customHeight="1" x14ac:dyDescent="0.2">
      <c r="A85" s="195"/>
      <c r="B85" s="118" t="s">
        <v>358</v>
      </c>
      <c r="C85" s="55" t="s">
        <v>13</v>
      </c>
      <c r="D85" s="55" t="s">
        <v>14</v>
      </c>
      <c r="E85" s="55" t="s">
        <v>139</v>
      </c>
      <c r="F85" s="55" t="s">
        <v>357</v>
      </c>
      <c r="G85" s="56"/>
      <c r="H85" s="89">
        <f>H86</f>
        <v>623791.31999999995</v>
      </c>
      <c r="I85" s="89">
        <f>I86</f>
        <v>623791.31999999995</v>
      </c>
      <c r="J85" s="234">
        <f t="shared" si="1"/>
        <v>100</v>
      </c>
    </row>
    <row r="86" spans="1:10" ht="25.5" customHeight="1" x14ac:dyDescent="0.2">
      <c r="A86" s="196"/>
      <c r="B86" s="109" t="s">
        <v>47</v>
      </c>
      <c r="C86" s="55" t="s">
        <v>13</v>
      </c>
      <c r="D86" s="55" t="s">
        <v>14</v>
      </c>
      <c r="E86" s="55" t="s">
        <v>139</v>
      </c>
      <c r="F86" s="55" t="s">
        <v>357</v>
      </c>
      <c r="G86" s="56" t="s">
        <v>45</v>
      </c>
      <c r="H86" s="89">
        <f>H87</f>
        <v>623791.31999999995</v>
      </c>
      <c r="I86" s="89">
        <f>I87</f>
        <v>623791.31999999995</v>
      </c>
      <c r="J86" s="234">
        <f t="shared" si="1"/>
        <v>100</v>
      </c>
    </row>
    <row r="87" spans="1:10" x14ac:dyDescent="0.2">
      <c r="A87" s="196"/>
      <c r="B87" s="145" t="s">
        <v>48</v>
      </c>
      <c r="C87" s="55" t="s">
        <v>13</v>
      </c>
      <c r="D87" s="55" t="s">
        <v>14</v>
      </c>
      <c r="E87" s="55" t="s">
        <v>139</v>
      </c>
      <c r="F87" s="55" t="s">
        <v>357</v>
      </c>
      <c r="G87" s="56" t="s">
        <v>46</v>
      </c>
      <c r="H87" s="89">
        <f>623791.32</f>
        <v>623791.31999999995</v>
      </c>
      <c r="I87" s="89">
        <f>623791.32</f>
        <v>623791.31999999995</v>
      </c>
      <c r="J87" s="234">
        <f t="shared" si="1"/>
        <v>100</v>
      </c>
    </row>
    <row r="88" spans="1:10" ht="25.5" x14ac:dyDescent="0.2">
      <c r="A88" s="259"/>
      <c r="B88" s="122" t="s">
        <v>130</v>
      </c>
      <c r="C88" s="6" t="s">
        <v>13</v>
      </c>
      <c r="D88" s="6" t="s">
        <v>14</v>
      </c>
      <c r="E88" s="6" t="s">
        <v>139</v>
      </c>
      <c r="F88" s="6" t="s">
        <v>147</v>
      </c>
      <c r="G88" s="19"/>
      <c r="H88" s="85">
        <f>H89</f>
        <v>7649806.6500000004</v>
      </c>
      <c r="I88" s="85">
        <f>I89</f>
        <v>7649806.6500000004</v>
      </c>
      <c r="J88" s="234">
        <f t="shared" si="1"/>
        <v>100</v>
      </c>
    </row>
    <row r="89" spans="1:10" ht="25.5" x14ac:dyDescent="0.2">
      <c r="A89" s="259"/>
      <c r="B89" s="109" t="s">
        <v>47</v>
      </c>
      <c r="C89" s="6" t="s">
        <v>13</v>
      </c>
      <c r="D89" s="6" t="s">
        <v>14</v>
      </c>
      <c r="E89" s="6" t="s">
        <v>139</v>
      </c>
      <c r="F89" s="6" t="s">
        <v>147</v>
      </c>
      <c r="G89" s="19" t="s">
        <v>45</v>
      </c>
      <c r="H89" s="85">
        <f>H90</f>
        <v>7649806.6500000004</v>
      </c>
      <c r="I89" s="85">
        <f>I90</f>
        <v>7649806.6500000004</v>
      </c>
      <c r="J89" s="234">
        <f t="shared" si="1"/>
        <v>100</v>
      </c>
    </row>
    <row r="90" spans="1:10" x14ac:dyDescent="0.2">
      <c r="A90" s="259"/>
      <c r="B90" s="122" t="s">
        <v>48</v>
      </c>
      <c r="C90" s="6" t="s">
        <v>13</v>
      </c>
      <c r="D90" s="6" t="s">
        <v>14</v>
      </c>
      <c r="E90" s="6" t="s">
        <v>139</v>
      </c>
      <c r="F90" s="6" t="s">
        <v>147</v>
      </c>
      <c r="G90" s="19" t="s">
        <v>46</v>
      </c>
      <c r="H90" s="89">
        <f>7465318.24+184488.41</f>
        <v>7649806.6500000004</v>
      </c>
      <c r="I90" s="89">
        <f>7465318.24+184488.41</f>
        <v>7649806.6500000004</v>
      </c>
      <c r="J90" s="234">
        <f t="shared" si="1"/>
        <v>100</v>
      </c>
    </row>
    <row r="91" spans="1:10" ht="25.5" x14ac:dyDescent="0.2">
      <c r="A91" s="259"/>
      <c r="B91" s="118" t="s">
        <v>297</v>
      </c>
      <c r="C91" s="6" t="s">
        <v>13</v>
      </c>
      <c r="D91" s="6" t="s">
        <v>14</v>
      </c>
      <c r="E91" s="6" t="s">
        <v>139</v>
      </c>
      <c r="F91" s="80" t="s">
        <v>296</v>
      </c>
      <c r="G91" s="81"/>
      <c r="H91" s="89">
        <f>H92</f>
        <v>978000</v>
      </c>
      <c r="I91" s="89">
        <f>I92</f>
        <v>978000</v>
      </c>
      <c r="J91" s="234">
        <f t="shared" si="1"/>
        <v>100</v>
      </c>
    </row>
    <row r="92" spans="1:10" ht="25.5" x14ac:dyDescent="0.2">
      <c r="A92" s="259"/>
      <c r="B92" s="109" t="s">
        <v>47</v>
      </c>
      <c r="C92" s="6" t="s">
        <v>13</v>
      </c>
      <c r="D92" s="6" t="s">
        <v>14</v>
      </c>
      <c r="E92" s="6" t="s">
        <v>139</v>
      </c>
      <c r="F92" s="80" t="s">
        <v>296</v>
      </c>
      <c r="G92" s="81" t="s">
        <v>45</v>
      </c>
      <c r="H92" s="89">
        <f>H93</f>
        <v>978000</v>
      </c>
      <c r="I92" s="89">
        <f>I93</f>
        <v>978000</v>
      </c>
      <c r="J92" s="234">
        <f t="shared" si="1"/>
        <v>100</v>
      </c>
    </row>
    <row r="93" spans="1:10" x14ac:dyDescent="0.2">
      <c r="A93" s="259"/>
      <c r="B93" s="122" t="s">
        <v>48</v>
      </c>
      <c r="C93" s="6" t="s">
        <v>13</v>
      </c>
      <c r="D93" s="6" t="s">
        <v>14</v>
      </c>
      <c r="E93" s="6" t="s">
        <v>139</v>
      </c>
      <c r="F93" s="80" t="s">
        <v>296</v>
      </c>
      <c r="G93" s="81" t="s">
        <v>46</v>
      </c>
      <c r="H93" s="89">
        <v>978000</v>
      </c>
      <c r="I93" s="89">
        <v>978000</v>
      </c>
      <c r="J93" s="234">
        <f t="shared" si="1"/>
        <v>100</v>
      </c>
    </row>
    <row r="94" spans="1:10" x14ac:dyDescent="0.2">
      <c r="A94" s="259"/>
      <c r="B94" s="145" t="s">
        <v>348</v>
      </c>
      <c r="C94" s="55" t="s">
        <v>13</v>
      </c>
      <c r="D94" s="55" t="s">
        <v>14</v>
      </c>
      <c r="E94" s="55" t="s">
        <v>139</v>
      </c>
      <c r="F94" s="55" t="s">
        <v>347</v>
      </c>
      <c r="G94" s="56"/>
      <c r="H94" s="89">
        <f>H95</f>
        <v>777114</v>
      </c>
      <c r="I94" s="89">
        <f>I95</f>
        <v>777114</v>
      </c>
      <c r="J94" s="234">
        <f t="shared" si="1"/>
        <v>100</v>
      </c>
    </row>
    <row r="95" spans="1:10" ht="25.5" x14ac:dyDescent="0.2">
      <c r="A95" s="259"/>
      <c r="B95" s="109" t="s">
        <v>47</v>
      </c>
      <c r="C95" s="55" t="s">
        <v>13</v>
      </c>
      <c r="D95" s="55" t="s">
        <v>14</v>
      </c>
      <c r="E95" s="55" t="s">
        <v>139</v>
      </c>
      <c r="F95" s="55" t="s">
        <v>347</v>
      </c>
      <c r="G95" s="56" t="s">
        <v>45</v>
      </c>
      <c r="H95" s="89">
        <f>H96</f>
        <v>777114</v>
      </c>
      <c r="I95" s="89">
        <f>I96</f>
        <v>777114</v>
      </c>
      <c r="J95" s="234">
        <f t="shared" si="1"/>
        <v>100</v>
      </c>
    </row>
    <row r="96" spans="1:10" x14ac:dyDescent="0.2">
      <c r="A96" s="259"/>
      <c r="B96" s="145" t="s">
        <v>48</v>
      </c>
      <c r="C96" s="55" t="s">
        <v>13</v>
      </c>
      <c r="D96" s="55" t="s">
        <v>14</v>
      </c>
      <c r="E96" s="55" t="s">
        <v>139</v>
      </c>
      <c r="F96" s="55" t="s">
        <v>347</v>
      </c>
      <c r="G96" s="56" t="s">
        <v>46</v>
      </c>
      <c r="H96" s="89">
        <v>777114</v>
      </c>
      <c r="I96" s="89">
        <v>777114</v>
      </c>
      <c r="J96" s="234">
        <f t="shared" si="1"/>
        <v>100</v>
      </c>
    </row>
    <row r="97" spans="1:10" x14ac:dyDescent="0.2">
      <c r="A97" s="259"/>
      <c r="B97" s="82" t="s">
        <v>337</v>
      </c>
      <c r="C97" s="55" t="s">
        <v>13</v>
      </c>
      <c r="D97" s="55" t="s">
        <v>14</v>
      </c>
      <c r="E97" s="59" t="s">
        <v>139</v>
      </c>
      <c r="F97" s="107" t="s">
        <v>336</v>
      </c>
      <c r="G97" s="144"/>
      <c r="H97" s="89">
        <f>H98</f>
        <v>430285.2</v>
      </c>
      <c r="I97" s="89">
        <f>I98</f>
        <v>0</v>
      </c>
      <c r="J97" s="234">
        <f t="shared" si="1"/>
        <v>0</v>
      </c>
    </row>
    <row r="98" spans="1:10" ht="25.5" x14ac:dyDescent="0.2">
      <c r="A98" s="259"/>
      <c r="B98" s="109" t="s">
        <v>47</v>
      </c>
      <c r="C98" s="55" t="s">
        <v>13</v>
      </c>
      <c r="D98" s="55" t="s">
        <v>14</v>
      </c>
      <c r="E98" s="59" t="s">
        <v>139</v>
      </c>
      <c r="F98" s="107" t="s">
        <v>336</v>
      </c>
      <c r="G98" s="144" t="s">
        <v>45</v>
      </c>
      <c r="H98" s="89">
        <f>H99</f>
        <v>430285.2</v>
      </c>
      <c r="I98" s="89">
        <f>I99</f>
        <v>0</v>
      </c>
      <c r="J98" s="234">
        <f t="shared" si="1"/>
        <v>0</v>
      </c>
    </row>
    <row r="99" spans="1:10" x14ac:dyDescent="0.2">
      <c r="A99" s="259"/>
      <c r="B99" s="145" t="s">
        <v>48</v>
      </c>
      <c r="C99" s="55" t="s">
        <v>13</v>
      </c>
      <c r="D99" s="55" t="s">
        <v>14</v>
      </c>
      <c r="E99" s="59" t="s">
        <v>139</v>
      </c>
      <c r="F99" s="107" t="s">
        <v>336</v>
      </c>
      <c r="G99" s="144" t="s">
        <v>46</v>
      </c>
      <c r="H99" s="89">
        <v>430285.2</v>
      </c>
      <c r="I99" s="89"/>
      <c r="J99" s="234">
        <f t="shared" si="1"/>
        <v>0</v>
      </c>
    </row>
    <row r="100" spans="1:10" ht="51" x14ac:dyDescent="0.2">
      <c r="A100" s="259"/>
      <c r="B100" s="118" t="s">
        <v>305</v>
      </c>
      <c r="C100" s="6" t="s">
        <v>13</v>
      </c>
      <c r="D100" s="6" t="s">
        <v>14</v>
      </c>
      <c r="E100" s="6" t="s">
        <v>139</v>
      </c>
      <c r="F100" s="80" t="s">
        <v>223</v>
      </c>
      <c r="G100" s="19"/>
      <c r="H100" s="85">
        <f>H101</f>
        <v>133408.57</v>
      </c>
      <c r="I100" s="85">
        <f>I101</f>
        <v>133408.57</v>
      </c>
      <c r="J100" s="234">
        <f t="shared" si="1"/>
        <v>100</v>
      </c>
    </row>
    <row r="101" spans="1:10" ht="25.5" x14ac:dyDescent="0.2">
      <c r="A101" s="259"/>
      <c r="B101" s="109" t="s">
        <v>47</v>
      </c>
      <c r="C101" s="6" t="s">
        <v>13</v>
      </c>
      <c r="D101" s="6" t="s">
        <v>14</v>
      </c>
      <c r="E101" s="6" t="s">
        <v>139</v>
      </c>
      <c r="F101" s="80" t="s">
        <v>223</v>
      </c>
      <c r="G101" s="81" t="s">
        <v>45</v>
      </c>
      <c r="H101" s="85">
        <f>H102</f>
        <v>133408.57</v>
      </c>
      <c r="I101" s="85">
        <f>I102</f>
        <v>133408.57</v>
      </c>
      <c r="J101" s="234">
        <f t="shared" si="1"/>
        <v>100</v>
      </c>
    </row>
    <row r="102" spans="1:10" x14ac:dyDescent="0.2">
      <c r="A102" s="259"/>
      <c r="B102" s="122" t="s">
        <v>48</v>
      </c>
      <c r="C102" s="6" t="s">
        <v>13</v>
      </c>
      <c r="D102" s="6" t="s">
        <v>14</v>
      </c>
      <c r="E102" s="6" t="s">
        <v>139</v>
      </c>
      <c r="F102" s="80" t="s">
        <v>223</v>
      </c>
      <c r="G102" s="81" t="s">
        <v>46</v>
      </c>
      <c r="H102" s="89">
        <v>133408.57</v>
      </c>
      <c r="I102" s="89">
        <v>133408.57</v>
      </c>
      <c r="J102" s="234">
        <f t="shared" si="1"/>
        <v>100</v>
      </c>
    </row>
    <row r="103" spans="1:10" x14ac:dyDescent="0.2">
      <c r="A103" s="259"/>
      <c r="B103" s="122" t="s">
        <v>124</v>
      </c>
      <c r="C103" s="6" t="s">
        <v>13</v>
      </c>
      <c r="D103" s="6" t="s">
        <v>14</v>
      </c>
      <c r="E103" s="6" t="s">
        <v>139</v>
      </c>
      <c r="F103" s="6" t="s">
        <v>143</v>
      </c>
      <c r="G103" s="19"/>
      <c r="H103" s="85">
        <f>H104</f>
        <v>1180548</v>
      </c>
      <c r="I103" s="85">
        <f>I104</f>
        <v>1180548</v>
      </c>
      <c r="J103" s="234">
        <f t="shared" si="1"/>
        <v>100</v>
      </c>
    </row>
    <row r="104" spans="1:10" ht="25.5" x14ac:dyDescent="0.2">
      <c r="A104" s="259"/>
      <c r="B104" s="109" t="s">
        <v>47</v>
      </c>
      <c r="C104" s="6" t="s">
        <v>13</v>
      </c>
      <c r="D104" s="6" t="s">
        <v>14</v>
      </c>
      <c r="E104" s="6" t="s">
        <v>139</v>
      </c>
      <c r="F104" s="6" t="s">
        <v>143</v>
      </c>
      <c r="G104" s="19" t="s">
        <v>45</v>
      </c>
      <c r="H104" s="85">
        <f>H105</f>
        <v>1180548</v>
      </c>
      <c r="I104" s="85">
        <f>I105</f>
        <v>1180548</v>
      </c>
      <c r="J104" s="234">
        <f t="shared" si="1"/>
        <v>100</v>
      </c>
    </row>
    <row r="105" spans="1:10" x14ac:dyDescent="0.2">
      <c r="A105" s="260"/>
      <c r="B105" s="122" t="s">
        <v>48</v>
      </c>
      <c r="C105" s="6" t="s">
        <v>13</v>
      </c>
      <c r="D105" s="6" t="s">
        <v>14</v>
      </c>
      <c r="E105" s="6" t="s">
        <v>139</v>
      </c>
      <c r="F105" s="6" t="s">
        <v>143</v>
      </c>
      <c r="G105" s="19" t="s">
        <v>46</v>
      </c>
      <c r="H105" s="89">
        <v>1180548</v>
      </c>
      <c r="I105" s="89">
        <v>1180548</v>
      </c>
      <c r="J105" s="234">
        <f t="shared" si="1"/>
        <v>100</v>
      </c>
    </row>
    <row r="106" spans="1:10" ht="25.5" x14ac:dyDescent="0.2">
      <c r="A106" s="197"/>
      <c r="B106" s="35" t="s">
        <v>356</v>
      </c>
      <c r="C106" s="55" t="s">
        <v>13</v>
      </c>
      <c r="D106" s="55" t="s">
        <v>14</v>
      </c>
      <c r="E106" s="55" t="s">
        <v>139</v>
      </c>
      <c r="F106" s="55" t="s">
        <v>355</v>
      </c>
      <c r="G106" s="56"/>
      <c r="H106" s="89">
        <f>H107</f>
        <v>3347635.11</v>
      </c>
      <c r="I106" s="89">
        <f>I107</f>
        <v>3347635.11</v>
      </c>
      <c r="J106" s="234">
        <f t="shared" si="1"/>
        <v>100</v>
      </c>
    </row>
    <row r="107" spans="1:10" ht="25.5" x14ac:dyDescent="0.2">
      <c r="A107" s="197"/>
      <c r="B107" s="35" t="s">
        <v>47</v>
      </c>
      <c r="C107" s="55" t="s">
        <v>13</v>
      </c>
      <c r="D107" s="55" t="s">
        <v>14</v>
      </c>
      <c r="E107" s="55" t="s">
        <v>139</v>
      </c>
      <c r="F107" s="55" t="s">
        <v>355</v>
      </c>
      <c r="G107" s="56" t="s">
        <v>45</v>
      </c>
      <c r="H107" s="89">
        <f>H108</f>
        <v>3347635.11</v>
      </c>
      <c r="I107" s="89">
        <f>I108</f>
        <v>3347635.11</v>
      </c>
      <c r="J107" s="234">
        <f t="shared" si="1"/>
        <v>100</v>
      </c>
    </row>
    <row r="108" spans="1:10" x14ac:dyDescent="0.2">
      <c r="A108" s="197"/>
      <c r="B108" s="174" t="s">
        <v>48</v>
      </c>
      <c r="C108" s="55" t="s">
        <v>13</v>
      </c>
      <c r="D108" s="55" t="s">
        <v>14</v>
      </c>
      <c r="E108" s="55" t="s">
        <v>139</v>
      </c>
      <c r="F108" s="55" t="s">
        <v>355</v>
      </c>
      <c r="G108" s="56" t="s">
        <v>46</v>
      </c>
      <c r="H108" s="89">
        <v>3347635.11</v>
      </c>
      <c r="I108" s="89">
        <v>3347635.11</v>
      </c>
      <c r="J108" s="234">
        <f t="shared" si="1"/>
        <v>100</v>
      </c>
    </row>
    <row r="109" spans="1:10" ht="25.5" x14ac:dyDescent="0.2">
      <c r="A109" s="197"/>
      <c r="B109" s="35" t="s">
        <v>360</v>
      </c>
      <c r="C109" s="55" t="s">
        <v>13</v>
      </c>
      <c r="D109" s="55" t="s">
        <v>14</v>
      </c>
      <c r="E109" s="55" t="s">
        <v>139</v>
      </c>
      <c r="F109" s="55" t="s">
        <v>359</v>
      </c>
      <c r="G109" s="56"/>
      <c r="H109" s="89">
        <f>H110</f>
        <v>1216425.98</v>
      </c>
      <c r="I109" s="89">
        <f>I110</f>
        <v>1216425.98</v>
      </c>
      <c r="J109" s="234">
        <f t="shared" si="1"/>
        <v>100</v>
      </c>
    </row>
    <row r="110" spans="1:10" ht="25.5" x14ac:dyDescent="0.2">
      <c r="A110" s="197"/>
      <c r="B110" s="35" t="s">
        <v>47</v>
      </c>
      <c r="C110" s="55" t="s">
        <v>13</v>
      </c>
      <c r="D110" s="55" t="s">
        <v>14</v>
      </c>
      <c r="E110" s="55" t="s">
        <v>139</v>
      </c>
      <c r="F110" s="55" t="s">
        <v>359</v>
      </c>
      <c r="G110" s="56" t="s">
        <v>45</v>
      </c>
      <c r="H110" s="89">
        <f>H111</f>
        <v>1216425.98</v>
      </c>
      <c r="I110" s="89">
        <f>I111</f>
        <v>1216425.98</v>
      </c>
      <c r="J110" s="234">
        <f t="shared" si="1"/>
        <v>100</v>
      </c>
    </row>
    <row r="111" spans="1:10" x14ac:dyDescent="0.2">
      <c r="A111" s="197"/>
      <c r="B111" s="174" t="s">
        <v>48</v>
      </c>
      <c r="C111" s="55" t="s">
        <v>13</v>
      </c>
      <c r="D111" s="55" t="s">
        <v>14</v>
      </c>
      <c r="E111" s="55" t="s">
        <v>139</v>
      </c>
      <c r="F111" s="55" t="s">
        <v>359</v>
      </c>
      <c r="G111" s="56" t="s">
        <v>46</v>
      </c>
      <c r="H111" s="89">
        <v>1216425.98</v>
      </c>
      <c r="I111" s="89">
        <v>1216425.98</v>
      </c>
      <c r="J111" s="234">
        <f t="shared" si="1"/>
        <v>100</v>
      </c>
    </row>
    <row r="112" spans="1:10" ht="51" x14ac:dyDescent="0.2">
      <c r="A112" s="201"/>
      <c r="B112" s="145" t="s">
        <v>372</v>
      </c>
      <c r="C112" s="55" t="s">
        <v>13</v>
      </c>
      <c r="D112" s="55" t="s">
        <v>14</v>
      </c>
      <c r="E112" s="55" t="s">
        <v>139</v>
      </c>
      <c r="F112" s="55" t="s">
        <v>371</v>
      </c>
      <c r="G112" s="56"/>
      <c r="H112" s="89">
        <f>H113</f>
        <v>123456.79</v>
      </c>
      <c r="I112" s="89">
        <f>I113</f>
        <v>123456.79</v>
      </c>
      <c r="J112" s="234">
        <f t="shared" si="1"/>
        <v>100</v>
      </c>
    </row>
    <row r="113" spans="1:10" ht="25.5" x14ac:dyDescent="0.2">
      <c r="A113" s="48"/>
      <c r="B113" s="109" t="s">
        <v>47</v>
      </c>
      <c r="C113" s="55" t="s">
        <v>13</v>
      </c>
      <c r="D113" s="55" t="s">
        <v>14</v>
      </c>
      <c r="E113" s="55" t="s">
        <v>139</v>
      </c>
      <c r="F113" s="55" t="s">
        <v>371</v>
      </c>
      <c r="G113" s="56" t="s">
        <v>45</v>
      </c>
      <c r="H113" s="89">
        <f>H114</f>
        <v>123456.79</v>
      </c>
      <c r="I113" s="89">
        <f>I114</f>
        <v>123456.79</v>
      </c>
      <c r="J113" s="234">
        <f t="shared" si="1"/>
        <v>100</v>
      </c>
    </row>
    <row r="114" spans="1:10" x14ac:dyDescent="0.2">
      <c r="A114" s="48"/>
      <c r="B114" s="145" t="s">
        <v>48</v>
      </c>
      <c r="C114" s="55" t="s">
        <v>13</v>
      </c>
      <c r="D114" s="55" t="s">
        <v>14</v>
      </c>
      <c r="E114" s="55" t="s">
        <v>139</v>
      </c>
      <c r="F114" s="55" t="s">
        <v>371</v>
      </c>
      <c r="G114" s="56" t="s">
        <v>46</v>
      </c>
      <c r="H114" s="89">
        <v>123456.79</v>
      </c>
      <c r="I114" s="89">
        <v>123456.79</v>
      </c>
      <c r="J114" s="234">
        <f t="shared" si="1"/>
        <v>100</v>
      </c>
    </row>
    <row r="115" spans="1:10" ht="25.5" x14ac:dyDescent="0.2">
      <c r="A115" s="198" t="s">
        <v>28</v>
      </c>
      <c r="B115" s="36" t="s">
        <v>131</v>
      </c>
      <c r="C115" s="7" t="s">
        <v>13</v>
      </c>
      <c r="D115" s="7" t="s">
        <v>4</v>
      </c>
      <c r="E115" s="7" t="s">
        <v>139</v>
      </c>
      <c r="F115" s="7" t="s">
        <v>140</v>
      </c>
      <c r="G115" s="19"/>
      <c r="H115" s="86">
        <f>H116+H124</f>
        <v>733157</v>
      </c>
      <c r="I115" s="86">
        <f>I116+I124</f>
        <v>726473.84000000008</v>
      </c>
      <c r="J115" s="237">
        <f t="shared" si="1"/>
        <v>99.088440811449672</v>
      </c>
    </row>
    <row r="116" spans="1:10" x14ac:dyDescent="0.2">
      <c r="A116" s="261"/>
      <c r="B116" s="34" t="s">
        <v>49</v>
      </c>
      <c r="C116" s="6" t="s">
        <v>13</v>
      </c>
      <c r="D116" s="80" t="s">
        <v>4</v>
      </c>
      <c r="E116" s="6" t="s">
        <v>139</v>
      </c>
      <c r="F116" s="6" t="s">
        <v>142</v>
      </c>
      <c r="G116" s="19"/>
      <c r="H116" s="85">
        <f>+H117+H119+H122</f>
        <v>463157</v>
      </c>
      <c r="I116" s="85">
        <f>+I117+I119+I122</f>
        <v>456473.84</v>
      </c>
      <c r="J116" s="234">
        <f t="shared" si="1"/>
        <v>98.55704221246792</v>
      </c>
    </row>
    <row r="117" spans="1:10" ht="25.5" x14ac:dyDescent="0.2">
      <c r="A117" s="261"/>
      <c r="B117" s="82" t="s">
        <v>413</v>
      </c>
      <c r="C117" s="6" t="s">
        <v>13</v>
      </c>
      <c r="D117" s="80" t="s">
        <v>4</v>
      </c>
      <c r="E117" s="6" t="s">
        <v>139</v>
      </c>
      <c r="F117" s="6" t="s">
        <v>142</v>
      </c>
      <c r="G117" s="81" t="s">
        <v>37</v>
      </c>
      <c r="H117" s="85">
        <f>H118</f>
        <v>23200</v>
      </c>
      <c r="I117" s="85">
        <f>I118</f>
        <v>23200</v>
      </c>
      <c r="J117" s="234">
        <f t="shared" si="1"/>
        <v>100</v>
      </c>
    </row>
    <row r="118" spans="1:10" ht="25.5" x14ac:dyDescent="0.2">
      <c r="A118" s="261"/>
      <c r="B118" s="82" t="s">
        <v>40</v>
      </c>
      <c r="C118" s="6" t="s">
        <v>13</v>
      </c>
      <c r="D118" s="80" t="s">
        <v>4</v>
      </c>
      <c r="E118" s="6" t="s">
        <v>139</v>
      </c>
      <c r="F118" s="6" t="s">
        <v>142</v>
      </c>
      <c r="G118" s="81" t="s">
        <v>38</v>
      </c>
      <c r="H118" s="89">
        <v>23200</v>
      </c>
      <c r="I118" s="89">
        <v>23200</v>
      </c>
      <c r="J118" s="234">
        <f t="shared" si="1"/>
        <v>100</v>
      </c>
    </row>
    <row r="119" spans="1:10" x14ac:dyDescent="0.2">
      <c r="A119" s="261"/>
      <c r="B119" s="82" t="s">
        <v>41</v>
      </c>
      <c r="C119" s="6" t="s">
        <v>13</v>
      </c>
      <c r="D119" s="80" t="s">
        <v>4</v>
      </c>
      <c r="E119" s="6" t="s">
        <v>139</v>
      </c>
      <c r="F119" s="6" t="s">
        <v>142</v>
      </c>
      <c r="G119" s="81" t="s">
        <v>42</v>
      </c>
      <c r="H119" s="85">
        <f>+H120+H121</f>
        <v>56500</v>
      </c>
      <c r="I119" s="85">
        <f>+I120+I121</f>
        <v>56500</v>
      </c>
      <c r="J119" s="234">
        <f t="shared" si="1"/>
        <v>100</v>
      </c>
    </row>
    <row r="120" spans="1:10" x14ac:dyDescent="0.2">
      <c r="A120" s="261"/>
      <c r="B120" s="82" t="s">
        <v>273</v>
      </c>
      <c r="C120" s="6" t="s">
        <v>13</v>
      </c>
      <c r="D120" s="80" t="s">
        <v>4</v>
      </c>
      <c r="E120" s="6" t="s">
        <v>139</v>
      </c>
      <c r="F120" s="6" t="s">
        <v>142</v>
      </c>
      <c r="G120" s="81" t="s">
        <v>274</v>
      </c>
      <c r="H120" s="89">
        <v>9200</v>
      </c>
      <c r="I120" s="89">
        <v>9200</v>
      </c>
      <c r="J120" s="234">
        <f t="shared" si="1"/>
        <v>100</v>
      </c>
    </row>
    <row r="121" spans="1:10" x14ac:dyDescent="0.2">
      <c r="A121" s="261"/>
      <c r="B121" s="82" t="s">
        <v>87</v>
      </c>
      <c r="C121" s="6" t="s">
        <v>13</v>
      </c>
      <c r="D121" s="80" t="s">
        <v>4</v>
      </c>
      <c r="E121" s="6" t="s">
        <v>139</v>
      </c>
      <c r="F121" s="6" t="s">
        <v>142</v>
      </c>
      <c r="G121" s="81" t="s">
        <v>88</v>
      </c>
      <c r="H121" s="89">
        <v>47300</v>
      </c>
      <c r="I121" s="89">
        <v>47300</v>
      </c>
      <c r="J121" s="234">
        <f t="shared" si="1"/>
        <v>100</v>
      </c>
    </row>
    <row r="122" spans="1:10" ht="25.5" x14ac:dyDescent="0.2">
      <c r="A122" s="261"/>
      <c r="B122" s="35" t="s">
        <v>47</v>
      </c>
      <c r="C122" s="6" t="s">
        <v>13</v>
      </c>
      <c r="D122" s="80" t="s">
        <v>4</v>
      </c>
      <c r="E122" s="6" t="s">
        <v>139</v>
      </c>
      <c r="F122" s="6" t="s">
        <v>142</v>
      </c>
      <c r="G122" s="19" t="s">
        <v>45</v>
      </c>
      <c r="H122" s="85">
        <f>H123</f>
        <v>383457</v>
      </c>
      <c r="I122" s="85">
        <f>I123</f>
        <v>376773.84</v>
      </c>
      <c r="J122" s="234">
        <f t="shared" si="1"/>
        <v>98.257129221790194</v>
      </c>
    </row>
    <row r="123" spans="1:10" x14ac:dyDescent="0.2">
      <c r="A123" s="261"/>
      <c r="B123" s="34" t="s">
        <v>48</v>
      </c>
      <c r="C123" s="6" t="s">
        <v>13</v>
      </c>
      <c r="D123" s="80" t="s">
        <v>4</v>
      </c>
      <c r="E123" s="6" t="s">
        <v>139</v>
      </c>
      <c r="F123" s="6" t="s">
        <v>142</v>
      </c>
      <c r="G123" s="19" t="s">
        <v>46</v>
      </c>
      <c r="H123" s="85">
        <v>383457</v>
      </c>
      <c r="I123" s="85">
        <v>376773.84</v>
      </c>
      <c r="J123" s="234">
        <f t="shared" si="1"/>
        <v>98.257129221790194</v>
      </c>
    </row>
    <row r="124" spans="1:10" x14ac:dyDescent="0.2">
      <c r="A124" s="203"/>
      <c r="B124" s="82" t="s">
        <v>348</v>
      </c>
      <c r="C124" s="55" t="s">
        <v>13</v>
      </c>
      <c r="D124" s="55" t="s">
        <v>4</v>
      </c>
      <c r="E124" s="55" t="s">
        <v>139</v>
      </c>
      <c r="F124" s="55" t="s">
        <v>347</v>
      </c>
      <c r="G124" s="56"/>
      <c r="H124" s="85">
        <f>H125</f>
        <v>270000</v>
      </c>
      <c r="I124" s="85">
        <f>I125</f>
        <v>270000</v>
      </c>
      <c r="J124" s="234">
        <f t="shared" si="1"/>
        <v>100</v>
      </c>
    </row>
    <row r="125" spans="1:10" ht="25.5" x14ac:dyDescent="0.2">
      <c r="A125" s="203"/>
      <c r="B125" s="35" t="s">
        <v>47</v>
      </c>
      <c r="C125" s="55" t="s">
        <v>13</v>
      </c>
      <c r="D125" s="55" t="s">
        <v>4</v>
      </c>
      <c r="E125" s="55" t="s">
        <v>139</v>
      </c>
      <c r="F125" s="55" t="s">
        <v>347</v>
      </c>
      <c r="G125" s="56" t="s">
        <v>45</v>
      </c>
      <c r="H125" s="85">
        <f>H126</f>
        <v>270000</v>
      </c>
      <c r="I125" s="85">
        <f>I126</f>
        <v>270000</v>
      </c>
      <c r="J125" s="234">
        <f t="shared" si="1"/>
        <v>100</v>
      </c>
    </row>
    <row r="126" spans="1:10" x14ac:dyDescent="0.2">
      <c r="A126" s="203"/>
      <c r="B126" s="34" t="s">
        <v>48</v>
      </c>
      <c r="C126" s="55" t="s">
        <v>13</v>
      </c>
      <c r="D126" s="55" t="s">
        <v>4</v>
      </c>
      <c r="E126" s="55" t="s">
        <v>139</v>
      </c>
      <c r="F126" s="55" t="s">
        <v>347</v>
      </c>
      <c r="G126" s="56" t="s">
        <v>46</v>
      </c>
      <c r="H126" s="85">
        <v>270000</v>
      </c>
      <c r="I126" s="89">
        <v>270000</v>
      </c>
      <c r="J126" s="234">
        <f t="shared" si="1"/>
        <v>100</v>
      </c>
    </row>
    <row r="127" spans="1:10" ht="25.5" x14ac:dyDescent="0.2">
      <c r="A127" s="30" t="s">
        <v>29</v>
      </c>
      <c r="B127" s="36" t="s">
        <v>132</v>
      </c>
      <c r="C127" s="7" t="s">
        <v>13</v>
      </c>
      <c r="D127" s="7" t="s">
        <v>5</v>
      </c>
      <c r="E127" s="7" t="s">
        <v>139</v>
      </c>
      <c r="F127" s="7" t="s">
        <v>140</v>
      </c>
      <c r="G127" s="19"/>
      <c r="H127" s="86">
        <f>H128</f>
        <v>207790</v>
      </c>
      <c r="I127" s="86">
        <f>I128</f>
        <v>203990</v>
      </c>
      <c r="J127" s="237">
        <f t="shared" si="1"/>
        <v>98.171230569324791</v>
      </c>
    </row>
    <row r="128" spans="1:10" x14ac:dyDescent="0.2">
      <c r="A128" s="261"/>
      <c r="B128" s="34" t="s">
        <v>49</v>
      </c>
      <c r="C128" s="6" t="s">
        <v>13</v>
      </c>
      <c r="D128" s="80" t="s">
        <v>5</v>
      </c>
      <c r="E128" s="6" t="s">
        <v>139</v>
      </c>
      <c r="F128" s="6" t="s">
        <v>142</v>
      </c>
      <c r="G128" s="19"/>
      <c r="H128" s="85">
        <f>H129+H133+H131</f>
        <v>207790</v>
      </c>
      <c r="I128" s="85">
        <f>I129+I133+I131</f>
        <v>203990</v>
      </c>
      <c r="J128" s="234">
        <f t="shared" si="1"/>
        <v>98.171230569324791</v>
      </c>
    </row>
    <row r="129" spans="1:10" ht="25.5" x14ac:dyDescent="0.2">
      <c r="A129" s="261"/>
      <c r="B129" s="82" t="s">
        <v>413</v>
      </c>
      <c r="C129" s="6" t="s">
        <v>13</v>
      </c>
      <c r="D129" s="80" t="s">
        <v>5</v>
      </c>
      <c r="E129" s="6" t="s">
        <v>139</v>
      </c>
      <c r="F129" s="6" t="s">
        <v>142</v>
      </c>
      <c r="G129" s="81" t="s">
        <v>37</v>
      </c>
      <c r="H129" s="85">
        <f>H130</f>
        <v>8990</v>
      </c>
      <c r="I129" s="85">
        <f>I130</f>
        <v>8990</v>
      </c>
      <c r="J129" s="234">
        <f t="shared" si="1"/>
        <v>100</v>
      </c>
    </row>
    <row r="130" spans="1:10" ht="25.5" x14ac:dyDescent="0.2">
      <c r="A130" s="261"/>
      <c r="B130" s="82" t="s">
        <v>40</v>
      </c>
      <c r="C130" s="6" t="s">
        <v>13</v>
      </c>
      <c r="D130" s="80" t="s">
        <v>5</v>
      </c>
      <c r="E130" s="6" t="s">
        <v>139</v>
      </c>
      <c r="F130" s="6" t="s">
        <v>142</v>
      </c>
      <c r="G130" s="81" t="s">
        <v>38</v>
      </c>
      <c r="H130" s="89">
        <v>8990</v>
      </c>
      <c r="I130" s="89">
        <v>8990</v>
      </c>
      <c r="J130" s="234">
        <f t="shared" si="1"/>
        <v>100</v>
      </c>
    </row>
    <row r="131" spans="1:10" x14ac:dyDescent="0.2">
      <c r="A131" s="261"/>
      <c r="B131" s="82" t="s">
        <v>41</v>
      </c>
      <c r="C131" s="6" t="s">
        <v>13</v>
      </c>
      <c r="D131" s="80" t="s">
        <v>5</v>
      </c>
      <c r="E131" s="6" t="s">
        <v>139</v>
      </c>
      <c r="F131" s="6" t="s">
        <v>142</v>
      </c>
      <c r="G131" s="81" t="s">
        <v>42</v>
      </c>
      <c r="H131" s="85">
        <f>H132</f>
        <v>83800</v>
      </c>
      <c r="I131" s="85">
        <f>I132</f>
        <v>80000</v>
      </c>
      <c r="J131" s="234">
        <f t="shared" si="1"/>
        <v>95.465393794749403</v>
      </c>
    </row>
    <row r="132" spans="1:10" x14ac:dyDescent="0.2">
      <c r="A132" s="261"/>
      <c r="B132" s="82" t="s">
        <v>87</v>
      </c>
      <c r="C132" s="6" t="s">
        <v>13</v>
      </c>
      <c r="D132" s="80" t="s">
        <v>5</v>
      </c>
      <c r="E132" s="6" t="s">
        <v>139</v>
      </c>
      <c r="F132" s="6" t="s">
        <v>142</v>
      </c>
      <c r="G132" s="81" t="s">
        <v>88</v>
      </c>
      <c r="H132" s="89">
        <v>83800</v>
      </c>
      <c r="I132" s="89">
        <v>80000</v>
      </c>
      <c r="J132" s="234">
        <f t="shared" si="1"/>
        <v>95.465393794749403</v>
      </c>
    </row>
    <row r="133" spans="1:10" ht="25.5" x14ac:dyDescent="0.2">
      <c r="A133" s="261"/>
      <c r="B133" s="35" t="s">
        <v>47</v>
      </c>
      <c r="C133" s="6" t="s">
        <v>13</v>
      </c>
      <c r="D133" s="80" t="s">
        <v>5</v>
      </c>
      <c r="E133" s="6" t="s">
        <v>139</v>
      </c>
      <c r="F133" s="6" t="s">
        <v>142</v>
      </c>
      <c r="G133" s="19" t="s">
        <v>45</v>
      </c>
      <c r="H133" s="85">
        <f>H134</f>
        <v>115000</v>
      </c>
      <c r="I133" s="85">
        <f>I134</f>
        <v>115000</v>
      </c>
      <c r="J133" s="234">
        <f t="shared" si="1"/>
        <v>100</v>
      </c>
    </row>
    <row r="134" spans="1:10" x14ac:dyDescent="0.2">
      <c r="A134" s="261"/>
      <c r="B134" s="34" t="s">
        <v>48</v>
      </c>
      <c r="C134" s="6" t="s">
        <v>13</v>
      </c>
      <c r="D134" s="80" t="s">
        <v>5</v>
      </c>
      <c r="E134" s="6" t="s">
        <v>139</v>
      </c>
      <c r="F134" s="6" t="s">
        <v>142</v>
      </c>
      <c r="G134" s="19" t="s">
        <v>46</v>
      </c>
      <c r="H134" s="89">
        <v>115000</v>
      </c>
      <c r="I134" s="89">
        <v>115000</v>
      </c>
      <c r="J134" s="234">
        <f t="shared" si="1"/>
        <v>100</v>
      </c>
    </row>
    <row r="135" spans="1:10" ht="26.25" customHeight="1" x14ac:dyDescent="0.2">
      <c r="A135" s="30" t="s">
        <v>137</v>
      </c>
      <c r="B135" s="36" t="s">
        <v>133</v>
      </c>
      <c r="C135" s="7" t="s">
        <v>13</v>
      </c>
      <c r="D135" s="7" t="s">
        <v>6</v>
      </c>
      <c r="E135" s="7" t="s">
        <v>139</v>
      </c>
      <c r="F135" s="7" t="s">
        <v>140</v>
      </c>
      <c r="G135" s="19"/>
      <c r="H135" s="86">
        <f>H136+H139+H142+H145+H151+H148+H154</f>
        <v>3804606.79</v>
      </c>
      <c r="I135" s="86">
        <f>I136+I139+I142+I145+I151+I148+I154</f>
        <v>3749031.34</v>
      </c>
      <c r="J135" s="237">
        <f t="shared" si="1"/>
        <v>98.539259033388831</v>
      </c>
    </row>
    <row r="136" spans="1:10" ht="13.5" customHeight="1" x14ac:dyDescent="0.2">
      <c r="A136" s="245"/>
      <c r="B136" s="82" t="s">
        <v>225</v>
      </c>
      <c r="C136" s="80" t="s">
        <v>13</v>
      </c>
      <c r="D136" s="80" t="s">
        <v>6</v>
      </c>
      <c r="E136" s="80" t="s">
        <v>139</v>
      </c>
      <c r="F136" s="80" t="s">
        <v>224</v>
      </c>
      <c r="G136" s="81"/>
      <c r="H136" s="93">
        <f>H137</f>
        <v>26000</v>
      </c>
      <c r="I136" s="93">
        <f>I137</f>
        <v>26000</v>
      </c>
      <c r="J136" s="234">
        <f t="shared" si="1"/>
        <v>100</v>
      </c>
    </row>
    <row r="137" spans="1:10" ht="26.25" customHeight="1" x14ac:dyDescent="0.2">
      <c r="A137" s="246"/>
      <c r="B137" s="35" t="s">
        <v>47</v>
      </c>
      <c r="C137" s="80" t="s">
        <v>13</v>
      </c>
      <c r="D137" s="80" t="s">
        <v>6</v>
      </c>
      <c r="E137" s="80" t="s">
        <v>139</v>
      </c>
      <c r="F137" s="80" t="s">
        <v>224</v>
      </c>
      <c r="G137" s="81" t="s">
        <v>45</v>
      </c>
      <c r="H137" s="93">
        <f>H138</f>
        <v>26000</v>
      </c>
      <c r="I137" s="93">
        <f>I138</f>
        <v>26000</v>
      </c>
      <c r="J137" s="234">
        <f t="shared" si="1"/>
        <v>100</v>
      </c>
    </row>
    <row r="138" spans="1:10" ht="15" customHeight="1" x14ac:dyDescent="0.2">
      <c r="A138" s="246"/>
      <c r="B138" s="34" t="s">
        <v>48</v>
      </c>
      <c r="C138" s="80" t="s">
        <v>13</v>
      </c>
      <c r="D138" s="80" t="s">
        <v>6</v>
      </c>
      <c r="E138" s="80" t="s">
        <v>139</v>
      </c>
      <c r="F138" s="80" t="s">
        <v>224</v>
      </c>
      <c r="G138" s="81" t="s">
        <v>46</v>
      </c>
      <c r="H138" s="89">
        <v>26000</v>
      </c>
      <c r="I138" s="89">
        <v>26000</v>
      </c>
      <c r="J138" s="234">
        <f t="shared" si="1"/>
        <v>100</v>
      </c>
    </row>
    <row r="139" spans="1:10" ht="25.5" x14ac:dyDescent="0.2">
      <c r="A139" s="246"/>
      <c r="B139" s="35" t="s">
        <v>134</v>
      </c>
      <c r="C139" s="6" t="s">
        <v>13</v>
      </c>
      <c r="D139" s="80" t="s">
        <v>6</v>
      </c>
      <c r="E139" s="6" t="s">
        <v>139</v>
      </c>
      <c r="F139" s="6" t="s">
        <v>148</v>
      </c>
      <c r="G139" s="19"/>
      <c r="H139" s="85">
        <f>H140</f>
        <v>1853149.09</v>
      </c>
      <c r="I139" s="85">
        <f>I140</f>
        <v>1853149.09</v>
      </c>
      <c r="J139" s="234">
        <f t="shared" si="1"/>
        <v>100</v>
      </c>
    </row>
    <row r="140" spans="1:10" ht="25.5" x14ac:dyDescent="0.2">
      <c r="A140" s="246"/>
      <c r="B140" s="35" t="s">
        <v>47</v>
      </c>
      <c r="C140" s="6" t="s">
        <v>13</v>
      </c>
      <c r="D140" s="80" t="s">
        <v>6</v>
      </c>
      <c r="E140" s="6" t="s">
        <v>139</v>
      </c>
      <c r="F140" s="6" t="s">
        <v>148</v>
      </c>
      <c r="G140" s="19" t="s">
        <v>45</v>
      </c>
      <c r="H140" s="85">
        <f>H141</f>
        <v>1853149.09</v>
      </c>
      <c r="I140" s="85">
        <f>I141</f>
        <v>1853149.09</v>
      </c>
      <c r="J140" s="234">
        <f t="shared" si="1"/>
        <v>100</v>
      </c>
    </row>
    <row r="141" spans="1:10" x14ac:dyDescent="0.2">
      <c r="A141" s="246"/>
      <c r="B141" s="34" t="s">
        <v>48</v>
      </c>
      <c r="C141" s="6" t="s">
        <v>13</v>
      </c>
      <c r="D141" s="80" t="s">
        <v>6</v>
      </c>
      <c r="E141" s="6" t="s">
        <v>139</v>
      </c>
      <c r="F141" s="6" t="s">
        <v>148</v>
      </c>
      <c r="G141" s="19" t="s">
        <v>46</v>
      </c>
      <c r="H141" s="89">
        <v>1853149.09</v>
      </c>
      <c r="I141" s="89">
        <v>1853149.09</v>
      </c>
      <c r="J141" s="234">
        <f t="shared" si="1"/>
        <v>100</v>
      </c>
    </row>
    <row r="142" spans="1:10" x14ac:dyDescent="0.2">
      <c r="A142" s="246"/>
      <c r="B142" s="34" t="s">
        <v>49</v>
      </c>
      <c r="C142" s="6" t="s">
        <v>13</v>
      </c>
      <c r="D142" s="80" t="s">
        <v>6</v>
      </c>
      <c r="E142" s="6" t="s">
        <v>139</v>
      </c>
      <c r="F142" s="6" t="s">
        <v>142</v>
      </c>
      <c r="G142" s="19"/>
      <c r="H142" s="85">
        <f>H143</f>
        <v>12000</v>
      </c>
      <c r="I142" s="85">
        <f>I143</f>
        <v>12000</v>
      </c>
      <c r="J142" s="234">
        <f t="shared" si="1"/>
        <v>100</v>
      </c>
    </row>
    <row r="143" spans="1:10" x14ac:dyDescent="0.2">
      <c r="A143" s="246"/>
      <c r="B143" s="34" t="s">
        <v>41</v>
      </c>
      <c r="C143" s="6" t="s">
        <v>13</v>
      </c>
      <c r="D143" s="80" t="s">
        <v>6</v>
      </c>
      <c r="E143" s="6" t="s">
        <v>139</v>
      </c>
      <c r="F143" s="6" t="s">
        <v>142</v>
      </c>
      <c r="G143" s="81" t="s">
        <v>42</v>
      </c>
      <c r="H143" s="85">
        <f>H144</f>
        <v>12000</v>
      </c>
      <c r="I143" s="85">
        <f>I144</f>
        <v>12000</v>
      </c>
      <c r="J143" s="234">
        <f t="shared" si="1"/>
        <v>100</v>
      </c>
    </row>
    <row r="144" spans="1:10" ht="25.5" x14ac:dyDescent="0.2">
      <c r="A144" s="246"/>
      <c r="B144" s="34" t="s">
        <v>44</v>
      </c>
      <c r="C144" s="6" t="s">
        <v>13</v>
      </c>
      <c r="D144" s="80" t="s">
        <v>6</v>
      </c>
      <c r="E144" s="6" t="s">
        <v>139</v>
      </c>
      <c r="F144" s="6" t="s">
        <v>142</v>
      </c>
      <c r="G144" s="81" t="s">
        <v>43</v>
      </c>
      <c r="H144" s="89">
        <v>12000</v>
      </c>
      <c r="I144" s="89">
        <v>12000</v>
      </c>
      <c r="J144" s="234">
        <f t="shared" si="1"/>
        <v>100</v>
      </c>
    </row>
    <row r="145" spans="1:10" x14ac:dyDescent="0.2">
      <c r="A145" s="246"/>
      <c r="B145" s="82" t="s">
        <v>24</v>
      </c>
      <c r="C145" s="80" t="s">
        <v>13</v>
      </c>
      <c r="D145" s="80" t="s">
        <v>6</v>
      </c>
      <c r="E145" s="80" t="s">
        <v>139</v>
      </c>
      <c r="F145" s="80" t="s">
        <v>149</v>
      </c>
      <c r="G145" s="19"/>
      <c r="H145" s="85">
        <f>H146</f>
        <v>39387.199999999997</v>
      </c>
      <c r="I145" s="85">
        <f>I146</f>
        <v>39387.199999999997</v>
      </c>
      <c r="J145" s="234">
        <f t="shared" si="1"/>
        <v>100</v>
      </c>
    </row>
    <row r="146" spans="1:10" ht="25.5" x14ac:dyDescent="0.2">
      <c r="A146" s="246"/>
      <c r="B146" s="35" t="s">
        <v>47</v>
      </c>
      <c r="C146" s="80" t="s">
        <v>13</v>
      </c>
      <c r="D146" s="80" t="s">
        <v>6</v>
      </c>
      <c r="E146" s="80" t="s">
        <v>139</v>
      </c>
      <c r="F146" s="80" t="s">
        <v>149</v>
      </c>
      <c r="G146" s="81" t="s">
        <v>45</v>
      </c>
      <c r="H146" s="85">
        <f>H147</f>
        <v>39387.199999999997</v>
      </c>
      <c r="I146" s="85">
        <f>I147</f>
        <v>39387.199999999997</v>
      </c>
      <c r="J146" s="234">
        <f t="shared" si="1"/>
        <v>100</v>
      </c>
    </row>
    <row r="147" spans="1:10" x14ac:dyDescent="0.2">
      <c r="A147" s="246"/>
      <c r="B147" s="34" t="s">
        <v>48</v>
      </c>
      <c r="C147" s="80" t="s">
        <v>13</v>
      </c>
      <c r="D147" s="80" t="s">
        <v>6</v>
      </c>
      <c r="E147" s="80" t="s">
        <v>139</v>
      </c>
      <c r="F147" s="80" t="s">
        <v>149</v>
      </c>
      <c r="G147" s="81" t="s">
        <v>46</v>
      </c>
      <c r="H147" s="89">
        <v>39387.199999999997</v>
      </c>
      <c r="I147" s="89">
        <v>39387.199999999997</v>
      </c>
      <c r="J147" s="234">
        <f t="shared" si="1"/>
        <v>100</v>
      </c>
    </row>
    <row r="148" spans="1:10" ht="25.5" x14ac:dyDescent="0.2">
      <c r="A148" s="246"/>
      <c r="B148" s="82" t="s">
        <v>297</v>
      </c>
      <c r="C148" s="6" t="s">
        <v>13</v>
      </c>
      <c r="D148" s="80" t="s">
        <v>6</v>
      </c>
      <c r="E148" s="6" t="s">
        <v>139</v>
      </c>
      <c r="F148" s="80" t="s">
        <v>296</v>
      </c>
      <c r="G148" s="81"/>
      <c r="H148" s="89">
        <f>H149</f>
        <v>344588</v>
      </c>
      <c r="I148" s="89">
        <f>I149</f>
        <v>344588</v>
      </c>
      <c r="J148" s="234">
        <f t="shared" si="1"/>
        <v>100</v>
      </c>
    </row>
    <row r="149" spans="1:10" ht="25.5" x14ac:dyDescent="0.2">
      <c r="A149" s="246"/>
      <c r="B149" s="35" t="s">
        <v>47</v>
      </c>
      <c r="C149" s="6" t="s">
        <v>13</v>
      </c>
      <c r="D149" s="80" t="s">
        <v>6</v>
      </c>
      <c r="E149" s="6" t="s">
        <v>139</v>
      </c>
      <c r="F149" s="80" t="s">
        <v>296</v>
      </c>
      <c r="G149" s="81" t="s">
        <v>45</v>
      </c>
      <c r="H149" s="89">
        <f>H150</f>
        <v>344588</v>
      </c>
      <c r="I149" s="89">
        <f>I150</f>
        <v>344588</v>
      </c>
      <c r="J149" s="234">
        <f t="shared" ref="J149:J156" si="2">I149/H149*100</f>
        <v>100</v>
      </c>
    </row>
    <row r="150" spans="1:10" x14ac:dyDescent="0.2">
      <c r="A150" s="246"/>
      <c r="B150" s="34" t="s">
        <v>48</v>
      </c>
      <c r="C150" s="6" t="s">
        <v>13</v>
      </c>
      <c r="D150" s="80" t="s">
        <v>6</v>
      </c>
      <c r="E150" s="6" t="s">
        <v>139</v>
      </c>
      <c r="F150" s="80" t="s">
        <v>296</v>
      </c>
      <c r="G150" s="81" t="s">
        <v>46</v>
      </c>
      <c r="H150" s="89">
        <v>344588</v>
      </c>
      <c r="I150" s="89">
        <v>344588</v>
      </c>
      <c r="J150" s="234">
        <f t="shared" si="2"/>
        <v>100</v>
      </c>
    </row>
    <row r="151" spans="1:10" ht="38.25" x14ac:dyDescent="0.2">
      <c r="A151" s="246"/>
      <c r="B151" s="82" t="s">
        <v>235</v>
      </c>
      <c r="C151" s="6" t="s">
        <v>13</v>
      </c>
      <c r="D151" s="80" t="s">
        <v>6</v>
      </c>
      <c r="E151" s="6" t="s">
        <v>139</v>
      </c>
      <c r="F151" s="6" t="s">
        <v>150</v>
      </c>
      <c r="G151" s="19"/>
      <c r="H151" s="85">
        <f>H152</f>
        <v>1355482.5</v>
      </c>
      <c r="I151" s="85">
        <f>I152</f>
        <v>1299907.05</v>
      </c>
      <c r="J151" s="234">
        <f t="shared" si="2"/>
        <v>95.899950755542775</v>
      </c>
    </row>
    <row r="152" spans="1:10" ht="25.5" x14ac:dyDescent="0.2">
      <c r="A152" s="246"/>
      <c r="B152" s="35" t="s">
        <v>47</v>
      </c>
      <c r="C152" s="6" t="s">
        <v>13</v>
      </c>
      <c r="D152" s="80" t="s">
        <v>6</v>
      </c>
      <c r="E152" s="6" t="s">
        <v>139</v>
      </c>
      <c r="F152" s="6" t="s">
        <v>150</v>
      </c>
      <c r="G152" s="19" t="s">
        <v>45</v>
      </c>
      <c r="H152" s="85">
        <f>H153</f>
        <v>1355482.5</v>
      </c>
      <c r="I152" s="85">
        <f>I153</f>
        <v>1299907.05</v>
      </c>
      <c r="J152" s="234">
        <f t="shared" si="2"/>
        <v>95.899950755542775</v>
      </c>
    </row>
    <row r="153" spans="1:10" x14ac:dyDescent="0.2">
      <c r="A153" s="246"/>
      <c r="B153" s="34" t="s">
        <v>48</v>
      </c>
      <c r="C153" s="6" t="s">
        <v>13</v>
      </c>
      <c r="D153" s="80" t="s">
        <v>6</v>
      </c>
      <c r="E153" s="6" t="s">
        <v>139</v>
      </c>
      <c r="F153" s="6" t="s">
        <v>150</v>
      </c>
      <c r="G153" s="19" t="s">
        <v>46</v>
      </c>
      <c r="H153" s="89">
        <v>1355482.5</v>
      </c>
      <c r="I153" s="89">
        <v>1299907.05</v>
      </c>
      <c r="J153" s="234">
        <f t="shared" si="2"/>
        <v>95.899950755542775</v>
      </c>
    </row>
    <row r="154" spans="1:10" x14ac:dyDescent="0.2">
      <c r="A154" s="212"/>
      <c r="B154" s="82" t="s">
        <v>387</v>
      </c>
      <c r="C154" s="59" t="s">
        <v>13</v>
      </c>
      <c r="D154" s="107" t="s">
        <v>6</v>
      </c>
      <c r="E154" s="59" t="s">
        <v>139</v>
      </c>
      <c r="F154" s="207" t="s">
        <v>386</v>
      </c>
      <c r="G154" s="58"/>
      <c r="H154" s="89">
        <f>H155</f>
        <v>174000</v>
      </c>
      <c r="I154" s="89">
        <f>I155</f>
        <v>174000</v>
      </c>
      <c r="J154" s="234">
        <f t="shared" si="2"/>
        <v>100</v>
      </c>
    </row>
    <row r="155" spans="1:10" ht="25.5" x14ac:dyDescent="0.2">
      <c r="A155" s="212"/>
      <c r="B155" s="35" t="s">
        <v>47</v>
      </c>
      <c r="C155" s="59" t="s">
        <v>13</v>
      </c>
      <c r="D155" s="107" t="s">
        <v>6</v>
      </c>
      <c r="E155" s="59" t="s">
        <v>139</v>
      </c>
      <c r="F155" s="207" t="s">
        <v>386</v>
      </c>
      <c r="G155" s="206" t="s">
        <v>45</v>
      </c>
      <c r="H155" s="89">
        <f>H156</f>
        <v>174000</v>
      </c>
      <c r="I155" s="89">
        <f>I156</f>
        <v>174000</v>
      </c>
      <c r="J155" s="234">
        <f t="shared" si="2"/>
        <v>100</v>
      </c>
    </row>
    <row r="156" spans="1:10" x14ac:dyDescent="0.2">
      <c r="A156" s="212"/>
      <c r="B156" s="34" t="s">
        <v>48</v>
      </c>
      <c r="C156" s="59" t="s">
        <v>13</v>
      </c>
      <c r="D156" s="107" t="s">
        <v>6</v>
      </c>
      <c r="E156" s="59" t="s">
        <v>139</v>
      </c>
      <c r="F156" s="207" t="s">
        <v>386</v>
      </c>
      <c r="G156" s="206" t="s">
        <v>46</v>
      </c>
      <c r="H156" s="89">
        <v>174000</v>
      </c>
      <c r="I156" s="89">
        <v>174000</v>
      </c>
      <c r="J156" s="234">
        <f t="shared" si="2"/>
        <v>100</v>
      </c>
    </row>
    <row r="157" spans="1:10" x14ac:dyDescent="0.2">
      <c r="A157" s="104"/>
      <c r="B157" s="34"/>
      <c r="C157" s="6"/>
      <c r="D157" s="6"/>
      <c r="E157" s="6"/>
      <c r="F157" s="6"/>
      <c r="G157" s="19"/>
      <c r="H157" s="85"/>
      <c r="I157" s="85"/>
      <c r="J157" s="85"/>
    </row>
    <row r="158" spans="1:10" ht="43.5" customHeight="1" x14ac:dyDescent="0.2">
      <c r="A158" s="29" t="s">
        <v>10</v>
      </c>
      <c r="B158" s="39" t="s">
        <v>307</v>
      </c>
      <c r="C158" s="8" t="s">
        <v>16</v>
      </c>
      <c r="D158" s="8" t="s">
        <v>23</v>
      </c>
      <c r="E158" s="8" t="s">
        <v>139</v>
      </c>
      <c r="F158" s="8" t="s">
        <v>140</v>
      </c>
      <c r="G158" s="20"/>
      <c r="H158" s="86">
        <f>H159+H195+H220</f>
        <v>114207434.75</v>
      </c>
      <c r="I158" s="86">
        <f>I159+I195+I220</f>
        <v>112446987.34</v>
      </c>
      <c r="J158" s="237">
        <f>I158/H158*100</f>
        <v>98.4585527081896</v>
      </c>
    </row>
    <row r="159" spans="1:10" ht="38.25" x14ac:dyDescent="0.2">
      <c r="A159" s="30" t="s">
        <v>112</v>
      </c>
      <c r="B159" s="36" t="s">
        <v>108</v>
      </c>
      <c r="C159" s="7" t="s">
        <v>16</v>
      </c>
      <c r="D159" s="7" t="s">
        <v>3</v>
      </c>
      <c r="E159" s="7" t="s">
        <v>139</v>
      </c>
      <c r="F159" s="7" t="s">
        <v>140</v>
      </c>
      <c r="G159" s="20"/>
      <c r="H159" s="86">
        <f>H165+H168+H171+H174+H183+H192+H180+H186+H160+H177+H189</f>
        <v>71509961.659999996</v>
      </c>
      <c r="I159" s="86">
        <f>I165+I168+I171+I174+I183+I192+I180+I186+I160+I177+I189</f>
        <v>69769905.25</v>
      </c>
      <c r="J159" s="237">
        <f>I159/H159*100</f>
        <v>97.566693689092943</v>
      </c>
    </row>
    <row r="160" spans="1:10" x14ac:dyDescent="0.2">
      <c r="A160" s="208"/>
      <c r="B160" s="82" t="s">
        <v>106</v>
      </c>
      <c r="C160" s="207" t="s">
        <v>16</v>
      </c>
      <c r="D160" s="207" t="s">
        <v>3</v>
      </c>
      <c r="E160" s="207" t="s">
        <v>139</v>
      </c>
      <c r="F160" s="207" t="s">
        <v>176</v>
      </c>
      <c r="G160" s="206"/>
      <c r="H160" s="93">
        <f>H161+H163</f>
        <v>1896241</v>
      </c>
      <c r="I160" s="93">
        <f>I161+I163</f>
        <v>230378</v>
      </c>
      <c r="J160" s="238">
        <f>I160/H160*100</f>
        <v>12.149194116148738</v>
      </c>
    </row>
    <row r="161" spans="1:10" ht="25.5" x14ac:dyDescent="0.2">
      <c r="A161" s="208"/>
      <c r="B161" s="82" t="s">
        <v>413</v>
      </c>
      <c r="C161" s="207" t="s">
        <v>16</v>
      </c>
      <c r="D161" s="207" t="s">
        <v>3</v>
      </c>
      <c r="E161" s="207" t="s">
        <v>139</v>
      </c>
      <c r="F161" s="207" t="s">
        <v>176</v>
      </c>
      <c r="G161" s="206" t="s">
        <v>37</v>
      </c>
      <c r="H161" s="93">
        <f>H162</f>
        <v>193000</v>
      </c>
      <c r="I161" s="93">
        <f>I162</f>
        <v>188378</v>
      </c>
      <c r="J161" s="238">
        <f t="shared" ref="J161:J224" si="3">I161/H161*100</f>
        <v>97.605181347150264</v>
      </c>
    </row>
    <row r="162" spans="1:10" ht="25.5" x14ac:dyDescent="0.2">
      <c r="A162" s="208"/>
      <c r="B162" s="38" t="s">
        <v>40</v>
      </c>
      <c r="C162" s="207" t="s">
        <v>16</v>
      </c>
      <c r="D162" s="207" t="s">
        <v>3</v>
      </c>
      <c r="E162" s="207" t="s">
        <v>139</v>
      </c>
      <c r="F162" s="207" t="s">
        <v>176</v>
      </c>
      <c r="G162" s="206" t="s">
        <v>38</v>
      </c>
      <c r="H162" s="89">
        <v>193000</v>
      </c>
      <c r="I162" s="89">
        <v>188378</v>
      </c>
      <c r="J162" s="238">
        <f t="shared" si="3"/>
        <v>97.605181347150264</v>
      </c>
    </row>
    <row r="163" spans="1:10" ht="25.5" x14ac:dyDescent="0.2">
      <c r="A163" s="208"/>
      <c r="B163" s="35" t="s">
        <v>47</v>
      </c>
      <c r="C163" s="207" t="s">
        <v>16</v>
      </c>
      <c r="D163" s="207" t="s">
        <v>3</v>
      </c>
      <c r="E163" s="207" t="s">
        <v>139</v>
      </c>
      <c r="F163" s="207" t="s">
        <v>176</v>
      </c>
      <c r="G163" s="206" t="s">
        <v>45</v>
      </c>
      <c r="H163" s="93">
        <f>H164</f>
        <v>1703241</v>
      </c>
      <c r="I163" s="93">
        <f>I164</f>
        <v>42000</v>
      </c>
      <c r="J163" s="238">
        <f t="shared" si="3"/>
        <v>2.4658870940753541</v>
      </c>
    </row>
    <row r="164" spans="1:10" x14ac:dyDescent="0.2">
      <c r="A164" s="208"/>
      <c r="B164" s="34" t="s">
        <v>48</v>
      </c>
      <c r="C164" s="207" t="s">
        <v>16</v>
      </c>
      <c r="D164" s="207" t="s">
        <v>3</v>
      </c>
      <c r="E164" s="207" t="s">
        <v>139</v>
      </c>
      <c r="F164" s="207" t="s">
        <v>176</v>
      </c>
      <c r="G164" s="206" t="s">
        <v>46</v>
      </c>
      <c r="H164" s="89">
        <v>1703241</v>
      </c>
      <c r="I164" s="89">
        <v>42000</v>
      </c>
      <c r="J164" s="238">
        <f t="shared" si="3"/>
        <v>2.4658870940753541</v>
      </c>
    </row>
    <row r="165" spans="1:10" ht="25.5" x14ac:dyDescent="0.2">
      <c r="A165" s="245"/>
      <c r="B165" s="34" t="s">
        <v>109</v>
      </c>
      <c r="C165" s="6" t="s">
        <v>16</v>
      </c>
      <c r="D165" s="6" t="s">
        <v>3</v>
      </c>
      <c r="E165" s="6" t="s">
        <v>139</v>
      </c>
      <c r="F165" s="6" t="s">
        <v>151</v>
      </c>
      <c r="G165" s="19"/>
      <c r="H165" s="85">
        <f>H166</f>
        <v>200000</v>
      </c>
      <c r="I165" s="85">
        <f>I166</f>
        <v>200000</v>
      </c>
      <c r="J165" s="238">
        <f t="shared" si="3"/>
        <v>100</v>
      </c>
    </row>
    <row r="166" spans="1:10" ht="25.5" x14ac:dyDescent="0.2">
      <c r="A166" s="246"/>
      <c r="B166" s="35" t="s">
        <v>47</v>
      </c>
      <c r="C166" s="6" t="s">
        <v>16</v>
      </c>
      <c r="D166" s="6" t="s">
        <v>3</v>
      </c>
      <c r="E166" s="6" t="s">
        <v>139</v>
      </c>
      <c r="F166" s="6" t="s">
        <v>151</v>
      </c>
      <c r="G166" s="19" t="s">
        <v>45</v>
      </c>
      <c r="H166" s="85">
        <f>H167</f>
        <v>200000</v>
      </c>
      <c r="I166" s="85">
        <f>I167</f>
        <v>200000</v>
      </c>
      <c r="J166" s="238">
        <f t="shared" si="3"/>
        <v>100</v>
      </c>
    </row>
    <row r="167" spans="1:10" x14ac:dyDescent="0.2">
      <c r="A167" s="246"/>
      <c r="B167" s="34" t="s">
        <v>48</v>
      </c>
      <c r="C167" s="6" t="s">
        <v>16</v>
      </c>
      <c r="D167" s="6" t="s">
        <v>3</v>
      </c>
      <c r="E167" s="6" t="s">
        <v>139</v>
      </c>
      <c r="F167" s="6" t="s">
        <v>151</v>
      </c>
      <c r="G167" s="19" t="s">
        <v>46</v>
      </c>
      <c r="H167" s="89">
        <v>200000</v>
      </c>
      <c r="I167" s="89">
        <v>200000</v>
      </c>
      <c r="J167" s="238">
        <f t="shared" si="3"/>
        <v>100</v>
      </c>
    </row>
    <row r="168" spans="1:10" x14ac:dyDescent="0.2">
      <c r="A168" s="246"/>
      <c r="B168" s="34" t="s">
        <v>67</v>
      </c>
      <c r="C168" s="6" t="s">
        <v>16</v>
      </c>
      <c r="D168" s="6" t="s">
        <v>3</v>
      </c>
      <c r="E168" s="6" t="s">
        <v>139</v>
      </c>
      <c r="F168" s="6" t="s">
        <v>152</v>
      </c>
      <c r="G168" s="19"/>
      <c r="H168" s="85">
        <f>H169</f>
        <v>52058307.369999997</v>
      </c>
      <c r="I168" s="85">
        <f>I169</f>
        <v>52058307.369999997</v>
      </c>
      <c r="J168" s="238">
        <f t="shared" si="3"/>
        <v>100</v>
      </c>
    </row>
    <row r="169" spans="1:10" ht="25.5" x14ac:dyDescent="0.2">
      <c r="A169" s="246"/>
      <c r="B169" s="35" t="s">
        <v>47</v>
      </c>
      <c r="C169" s="6" t="s">
        <v>16</v>
      </c>
      <c r="D169" s="6" t="s">
        <v>3</v>
      </c>
      <c r="E169" s="6" t="s">
        <v>139</v>
      </c>
      <c r="F169" s="6" t="s">
        <v>152</v>
      </c>
      <c r="G169" s="19" t="s">
        <v>45</v>
      </c>
      <c r="H169" s="85">
        <f>H170</f>
        <v>52058307.369999997</v>
      </c>
      <c r="I169" s="85">
        <f>I170</f>
        <v>52058307.369999997</v>
      </c>
      <c r="J169" s="238">
        <f t="shared" si="3"/>
        <v>100</v>
      </c>
    </row>
    <row r="170" spans="1:10" x14ac:dyDescent="0.2">
      <c r="A170" s="246"/>
      <c r="B170" s="34" t="s">
        <v>48</v>
      </c>
      <c r="C170" s="6" t="s">
        <v>16</v>
      </c>
      <c r="D170" s="6" t="s">
        <v>3</v>
      </c>
      <c r="E170" s="6" t="s">
        <v>139</v>
      </c>
      <c r="F170" s="6" t="s">
        <v>152</v>
      </c>
      <c r="G170" s="19" t="s">
        <v>46</v>
      </c>
      <c r="H170" s="89">
        <v>52058307.369999997</v>
      </c>
      <c r="I170" s="89">
        <f>51677198.5+381108.87</f>
        <v>52058307.369999997</v>
      </c>
      <c r="J170" s="238">
        <f t="shared" si="3"/>
        <v>100</v>
      </c>
    </row>
    <row r="171" spans="1:10" x14ac:dyDescent="0.2">
      <c r="A171" s="246"/>
      <c r="B171" s="83" t="s">
        <v>294</v>
      </c>
      <c r="C171" s="6" t="s">
        <v>16</v>
      </c>
      <c r="D171" s="6" t="s">
        <v>3</v>
      </c>
      <c r="E171" s="6" t="s">
        <v>139</v>
      </c>
      <c r="F171" s="80" t="s">
        <v>236</v>
      </c>
      <c r="G171" s="19"/>
      <c r="H171" s="98">
        <f>H172</f>
        <v>6023571</v>
      </c>
      <c r="I171" s="98">
        <f>I172</f>
        <v>5997211.3099999996</v>
      </c>
      <c r="J171" s="238">
        <f t="shared" si="3"/>
        <v>99.562390980366956</v>
      </c>
    </row>
    <row r="172" spans="1:10" ht="25.5" x14ac:dyDescent="0.2">
      <c r="A172" s="246"/>
      <c r="B172" s="35" t="s">
        <v>47</v>
      </c>
      <c r="C172" s="6" t="s">
        <v>16</v>
      </c>
      <c r="D172" s="6" t="s">
        <v>3</v>
      </c>
      <c r="E172" s="6" t="s">
        <v>139</v>
      </c>
      <c r="F172" s="80" t="s">
        <v>236</v>
      </c>
      <c r="G172" s="81" t="s">
        <v>45</v>
      </c>
      <c r="H172" s="98">
        <f>H173</f>
        <v>6023571</v>
      </c>
      <c r="I172" s="98">
        <f>I173</f>
        <v>5997211.3099999996</v>
      </c>
      <c r="J172" s="238">
        <f t="shared" si="3"/>
        <v>99.562390980366956</v>
      </c>
    </row>
    <row r="173" spans="1:10" x14ac:dyDescent="0.2">
      <c r="A173" s="246"/>
      <c r="B173" s="34" t="s">
        <v>48</v>
      </c>
      <c r="C173" s="6" t="s">
        <v>16</v>
      </c>
      <c r="D173" s="6" t="s">
        <v>3</v>
      </c>
      <c r="E173" s="6" t="s">
        <v>139</v>
      </c>
      <c r="F173" s="80" t="s">
        <v>236</v>
      </c>
      <c r="G173" s="81" t="s">
        <v>46</v>
      </c>
      <c r="H173" s="89">
        <v>6023571</v>
      </c>
      <c r="I173" s="89">
        <v>5997211.3099999996</v>
      </c>
      <c r="J173" s="238">
        <f t="shared" si="3"/>
        <v>99.562390980366956</v>
      </c>
    </row>
    <row r="174" spans="1:10" ht="38.25" x14ac:dyDescent="0.2">
      <c r="A174" s="246"/>
      <c r="B174" s="34" t="s">
        <v>110</v>
      </c>
      <c r="C174" s="6" t="s">
        <v>16</v>
      </c>
      <c r="D174" s="6" t="s">
        <v>3</v>
      </c>
      <c r="E174" s="6" t="s">
        <v>139</v>
      </c>
      <c r="F174" s="6" t="s">
        <v>146</v>
      </c>
      <c r="G174" s="19"/>
      <c r="H174" s="85">
        <f>H175</f>
        <v>453877.65</v>
      </c>
      <c r="I174" s="85">
        <f>I175</f>
        <v>406043.93</v>
      </c>
      <c r="J174" s="238">
        <f t="shared" si="3"/>
        <v>89.461098161586051</v>
      </c>
    </row>
    <row r="175" spans="1:10" ht="25.5" x14ac:dyDescent="0.2">
      <c r="A175" s="246"/>
      <c r="B175" s="35" t="s">
        <v>47</v>
      </c>
      <c r="C175" s="6" t="s">
        <v>16</v>
      </c>
      <c r="D175" s="6" t="s">
        <v>3</v>
      </c>
      <c r="E175" s="6" t="s">
        <v>139</v>
      </c>
      <c r="F175" s="6" t="s">
        <v>146</v>
      </c>
      <c r="G175" s="19" t="s">
        <v>45</v>
      </c>
      <c r="H175" s="85">
        <f>H176</f>
        <v>453877.65</v>
      </c>
      <c r="I175" s="85">
        <f>I176</f>
        <v>406043.93</v>
      </c>
      <c r="J175" s="238">
        <f t="shared" si="3"/>
        <v>89.461098161586051</v>
      </c>
    </row>
    <row r="176" spans="1:10" x14ac:dyDescent="0.2">
      <c r="A176" s="263"/>
      <c r="B176" s="34" t="s">
        <v>48</v>
      </c>
      <c r="C176" s="6" t="s">
        <v>16</v>
      </c>
      <c r="D176" s="6" t="s">
        <v>3</v>
      </c>
      <c r="E176" s="6" t="s">
        <v>139</v>
      </c>
      <c r="F176" s="6" t="s">
        <v>146</v>
      </c>
      <c r="G176" s="19" t="s">
        <v>46</v>
      </c>
      <c r="H176" s="89">
        <v>453877.65</v>
      </c>
      <c r="I176" s="89">
        <v>406043.93</v>
      </c>
      <c r="J176" s="238">
        <f t="shared" si="3"/>
        <v>89.461098161586051</v>
      </c>
    </row>
    <row r="177" spans="1:10" x14ac:dyDescent="0.2">
      <c r="A177" s="204"/>
      <c r="B177" s="82" t="s">
        <v>348</v>
      </c>
      <c r="C177" s="59" t="s">
        <v>16</v>
      </c>
      <c r="D177" s="59" t="s">
        <v>3</v>
      </c>
      <c r="E177" s="54" t="s">
        <v>139</v>
      </c>
      <c r="F177" s="57" t="s">
        <v>347</v>
      </c>
      <c r="G177" s="57"/>
      <c r="H177" s="89">
        <f>H178</f>
        <v>45000</v>
      </c>
      <c r="I177" s="89">
        <f>I178</f>
        <v>45000</v>
      </c>
      <c r="J177" s="238">
        <f t="shared" si="3"/>
        <v>100</v>
      </c>
    </row>
    <row r="178" spans="1:10" ht="25.5" x14ac:dyDescent="0.2">
      <c r="A178" s="204"/>
      <c r="B178" s="35" t="s">
        <v>47</v>
      </c>
      <c r="C178" s="59" t="s">
        <v>16</v>
      </c>
      <c r="D178" s="59" t="s">
        <v>3</v>
      </c>
      <c r="E178" s="54" t="s">
        <v>139</v>
      </c>
      <c r="F178" s="57" t="s">
        <v>347</v>
      </c>
      <c r="G178" s="57" t="s">
        <v>45</v>
      </c>
      <c r="H178" s="89">
        <f>H179</f>
        <v>45000</v>
      </c>
      <c r="I178" s="89">
        <f>I179</f>
        <v>45000</v>
      </c>
      <c r="J178" s="238">
        <f t="shared" si="3"/>
        <v>100</v>
      </c>
    </row>
    <row r="179" spans="1:10" x14ac:dyDescent="0.2">
      <c r="A179" s="204"/>
      <c r="B179" s="34" t="s">
        <v>48</v>
      </c>
      <c r="C179" s="59" t="s">
        <v>16</v>
      </c>
      <c r="D179" s="59" t="s">
        <v>3</v>
      </c>
      <c r="E179" s="54" t="s">
        <v>139</v>
      </c>
      <c r="F179" s="57" t="s">
        <v>347</v>
      </c>
      <c r="G179" s="57" t="s">
        <v>46</v>
      </c>
      <c r="H179" s="89">
        <v>45000</v>
      </c>
      <c r="I179" s="89">
        <v>45000</v>
      </c>
      <c r="J179" s="238">
        <f t="shared" si="3"/>
        <v>100</v>
      </c>
    </row>
    <row r="180" spans="1:10" x14ac:dyDescent="0.2">
      <c r="A180" s="191"/>
      <c r="B180" s="174" t="s">
        <v>337</v>
      </c>
      <c r="C180" s="59" t="s">
        <v>16</v>
      </c>
      <c r="D180" s="59" t="s">
        <v>3</v>
      </c>
      <c r="E180" s="59" t="s">
        <v>139</v>
      </c>
      <c r="F180" s="107" t="s">
        <v>336</v>
      </c>
      <c r="G180" s="144"/>
      <c r="H180" s="89">
        <f>H181</f>
        <v>2927334</v>
      </c>
      <c r="I180" s="89">
        <f>I181</f>
        <v>2927334</v>
      </c>
      <c r="J180" s="238">
        <f t="shared" si="3"/>
        <v>100</v>
      </c>
    </row>
    <row r="181" spans="1:10" ht="25.5" x14ac:dyDescent="0.2">
      <c r="A181" s="191"/>
      <c r="B181" s="35" t="s">
        <v>47</v>
      </c>
      <c r="C181" s="59" t="s">
        <v>16</v>
      </c>
      <c r="D181" s="59" t="s">
        <v>3</v>
      </c>
      <c r="E181" s="59" t="s">
        <v>139</v>
      </c>
      <c r="F181" s="107" t="s">
        <v>336</v>
      </c>
      <c r="G181" s="144" t="s">
        <v>45</v>
      </c>
      <c r="H181" s="89">
        <f>H182</f>
        <v>2927334</v>
      </c>
      <c r="I181" s="89">
        <f>I182</f>
        <v>2927334</v>
      </c>
      <c r="J181" s="238">
        <f t="shared" si="3"/>
        <v>100</v>
      </c>
    </row>
    <row r="182" spans="1:10" x14ac:dyDescent="0.2">
      <c r="A182" s="191"/>
      <c r="B182" s="174" t="s">
        <v>48</v>
      </c>
      <c r="C182" s="59" t="s">
        <v>16</v>
      </c>
      <c r="D182" s="59" t="s">
        <v>3</v>
      </c>
      <c r="E182" s="59" t="s">
        <v>139</v>
      </c>
      <c r="F182" s="107" t="s">
        <v>336</v>
      </c>
      <c r="G182" s="144" t="s">
        <v>46</v>
      </c>
      <c r="H182" s="89">
        <v>2927334</v>
      </c>
      <c r="I182" s="89">
        <v>2927334</v>
      </c>
      <c r="J182" s="238">
        <f t="shared" si="3"/>
        <v>100</v>
      </c>
    </row>
    <row r="183" spans="1:10" ht="25.5" x14ac:dyDescent="0.2">
      <c r="A183" s="191"/>
      <c r="B183" s="174" t="s">
        <v>343</v>
      </c>
      <c r="C183" s="59" t="s">
        <v>16</v>
      </c>
      <c r="D183" s="59" t="s">
        <v>3</v>
      </c>
      <c r="E183" s="59" t="s">
        <v>139</v>
      </c>
      <c r="F183" s="107" t="s">
        <v>340</v>
      </c>
      <c r="G183" s="58"/>
      <c r="H183" s="89">
        <f>H184</f>
        <v>1543209.88</v>
      </c>
      <c r="I183" s="89">
        <f>I184</f>
        <v>1543209.88</v>
      </c>
      <c r="J183" s="238">
        <f t="shared" si="3"/>
        <v>100</v>
      </c>
    </row>
    <row r="184" spans="1:10" ht="25.5" x14ac:dyDescent="0.2">
      <c r="A184" s="187"/>
      <c r="B184" s="109" t="s">
        <v>47</v>
      </c>
      <c r="C184" s="59" t="s">
        <v>16</v>
      </c>
      <c r="D184" s="59" t="s">
        <v>3</v>
      </c>
      <c r="E184" s="59" t="s">
        <v>139</v>
      </c>
      <c r="F184" s="107" t="s">
        <v>340</v>
      </c>
      <c r="G184" s="144" t="s">
        <v>45</v>
      </c>
      <c r="H184" s="89">
        <f>H185</f>
        <v>1543209.88</v>
      </c>
      <c r="I184" s="89">
        <f>I185</f>
        <v>1543209.88</v>
      </c>
      <c r="J184" s="238">
        <f t="shared" si="3"/>
        <v>100</v>
      </c>
    </row>
    <row r="185" spans="1:10" x14ac:dyDescent="0.2">
      <c r="A185" s="187"/>
      <c r="B185" s="145" t="s">
        <v>48</v>
      </c>
      <c r="C185" s="59" t="s">
        <v>16</v>
      </c>
      <c r="D185" s="59" t="s">
        <v>3</v>
      </c>
      <c r="E185" s="59" t="s">
        <v>139</v>
      </c>
      <c r="F185" s="107" t="s">
        <v>340</v>
      </c>
      <c r="G185" s="144" t="s">
        <v>46</v>
      </c>
      <c r="H185" s="89">
        <v>1543209.88</v>
      </c>
      <c r="I185" s="89">
        <v>1543209.88</v>
      </c>
      <c r="J185" s="238">
        <f t="shared" si="3"/>
        <v>100</v>
      </c>
    </row>
    <row r="186" spans="1:10" ht="51" x14ac:dyDescent="0.2">
      <c r="A186" s="200"/>
      <c r="B186" s="145" t="s">
        <v>370</v>
      </c>
      <c r="C186" s="59" t="s">
        <v>16</v>
      </c>
      <c r="D186" s="59" t="s">
        <v>3</v>
      </c>
      <c r="E186" s="59" t="s">
        <v>139</v>
      </c>
      <c r="F186" s="55" t="s">
        <v>369</v>
      </c>
      <c r="G186" s="58"/>
      <c r="H186" s="89">
        <f>H187</f>
        <v>500617.28</v>
      </c>
      <c r="I186" s="89">
        <f>I187</f>
        <v>500617.28</v>
      </c>
      <c r="J186" s="238">
        <f t="shared" si="3"/>
        <v>100</v>
      </c>
    </row>
    <row r="187" spans="1:10" ht="25.5" x14ac:dyDescent="0.2">
      <c r="A187" s="200"/>
      <c r="B187" s="109" t="s">
        <v>47</v>
      </c>
      <c r="C187" s="59" t="s">
        <v>16</v>
      </c>
      <c r="D187" s="59" t="s">
        <v>3</v>
      </c>
      <c r="E187" s="59" t="s">
        <v>139</v>
      </c>
      <c r="F187" s="55" t="s">
        <v>369</v>
      </c>
      <c r="G187" s="144" t="s">
        <v>45</v>
      </c>
      <c r="H187" s="89">
        <f>H188</f>
        <v>500617.28</v>
      </c>
      <c r="I187" s="89">
        <f>I188</f>
        <v>500617.28</v>
      </c>
      <c r="J187" s="238">
        <f t="shared" si="3"/>
        <v>100</v>
      </c>
    </row>
    <row r="188" spans="1:10" x14ac:dyDescent="0.2">
      <c r="A188" s="200"/>
      <c r="B188" s="145" t="s">
        <v>48</v>
      </c>
      <c r="C188" s="59" t="s">
        <v>16</v>
      </c>
      <c r="D188" s="59" t="s">
        <v>3</v>
      </c>
      <c r="E188" s="59" t="s">
        <v>139</v>
      </c>
      <c r="F188" s="55" t="s">
        <v>369</v>
      </c>
      <c r="G188" s="144" t="s">
        <v>46</v>
      </c>
      <c r="H188" s="89">
        <v>500617.28</v>
      </c>
      <c r="I188" s="89">
        <v>500617.28</v>
      </c>
      <c r="J188" s="238">
        <f t="shared" si="3"/>
        <v>100</v>
      </c>
    </row>
    <row r="189" spans="1:10" ht="38.25" x14ac:dyDescent="0.2">
      <c r="A189" s="218"/>
      <c r="B189" s="220" t="s">
        <v>393</v>
      </c>
      <c r="C189" s="59" t="s">
        <v>16</v>
      </c>
      <c r="D189" s="59" t="s">
        <v>3</v>
      </c>
      <c r="E189" s="59" t="s">
        <v>139</v>
      </c>
      <c r="F189" s="55" t="s">
        <v>392</v>
      </c>
      <c r="G189" s="144"/>
      <c r="H189" s="89">
        <f>H190</f>
        <v>2469136</v>
      </c>
      <c r="I189" s="89">
        <f>I190</f>
        <v>2469136</v>
      </c>
      <c r="J189" s="238">
        <f t="shared" si="3"/>
        <v>100</v>
      </c>
    </row>
    <row r="190" spans="1:10" ht="25.5" x14ac:dyDescent="0.2">
      <c r="A190" s="218"/>
      <c r="B190" s="221" t="s">
        <v>47</v>
      </c>
      <c r="C190" s="59" t="s">
        <v>16</v>
      </c>
      <c r="D190" s="59" t="s">
        <v>3</v>
      </c>
      <c r="E190" s="59" t="s">
        <v>139</v>
      </c>
      <c r="F190" s="55" t="s">
        <v>392</v>
      </c>
      <c r="G190" s="144" t="s">
        <v>45</v>
      </c>
      <c r="H190" s="89">
        <f>H191</f>
        <v>2469136</v>
      </c>
      <c r="I190" s="89">
        <f>I191</f>
        <v>2469136</v>
      </c>
      <c r="J190" s="238">
        <f t="shared" si="3"/>
        <v>100</v>
      </c>
    </row>
    <row r="191" spans="1:10" x14ac:dyDescent="0.2">
      <c r="A191" s="218"/>
      <c r="B191" s="220" t="s">
        <v>48</v>
      </c>
      <c r="C191" s="59" t="s">
        <v>16</v>
      </c>
      <c r="D191" s="59" t="s">
        <v>3</v>
      </c>
      <c r="E191" s="59" t="s">
        <v>139</v>
      </c>
      <c r="F191" s="55" t="s">
        <v>392</v>
      </c>
      <c r="G191" s="144" t="s">
        <v>46</v>
      </c>
      <c r="H191" s="89">
        <v>2469136</v>
      </c>
      <c r="I191" s="89">
        <v>2469136</v>
      </c>
      <c r="J191" s="238">
        <f t="shared" si="3"/>
        <v>100</v>
      </c>
    </row>
    <row r="192" spans="1:10" ht="25.5" x14ac:dyDescent="0.2">
      <c r="A192" s="200"/>
      <c r="B192" s="145" t="s">
        <v>344</v>
      </c>
      <c r="C192" s="59" t="s">
        <v>16</v>
      </c>
      <c r="D192" s="59" t="s">
        <v>3</v>
      </c>
      <c r="E192" s="107" t="s">
        <v>341</v>
      </c>
      <c r="F192" s="107" t="s">
        <v>342</v>
      </c>
      <c r="G192" s="144"/>
      <c r="H192" s="89">
        <f>H193</f>
        <v>3392667.48</v>
      </c>
      <c r="I192" s="89">
        <f>I193</f>
        <v>3392667.48</v>
      </c>
      <c r="J192" s="238">
        <f t="shared" si="3"/>
        <v>100</v>
      </c>
    </row>
    <row r="193" spans="1:10" ht="25.5" x14ac:dyDescent="0.2">
      <c r="A193" s="187"/>
      <c r="B193" s="109" t="s">
        <v>47</v>
      </c>
      <c r="C193" s="59" t="s">
        <v>16</v>
      </c>
      <c r="D193" s="59" t="s">
        <v>3</v>
      </c>
      <c r="E193" s="107" t="s">
        <v>341</v>
      </c>
      <c r="F193" s="107" t="s">
        <v>342</v>
      </c>
      <c r="G193" s="144" t="s">
        <v>45</v>
      </c>
      <c r="H193" s="89">
        <f>H194</f>
        <v>3392667.48</v>
      </c>
      <c r="I193" s="89">
        <f>I194</f>
        <v>3392667.48</v>
      </c>
      <c r="J193" s="238">
        <f t="shared" si="3"/>
        <v>100</v>
      </c>
    </row>
    <row r="194" spans="1:10" x14ac:dyDescent="0.2">
      <c r="A194" s="187"/>
      <c r="B194" s="145" t="s">
        <v>48</v>
      </c>
      <c r="C194" s="59" t="s">
        <v>16</v>
      </c>
      <c r="D194" s="59" t="s">
        <v>3</v>
      </c>
      <c r="E194" s="107" t="s">
        <v>341</v>
      </c>
      <c r="F194" s="107" t="s">
        <v>342</v>
      </c>
      <c r="G194" s="144" t="s">
        <v>46</v>
      </c>
      <c r="H194" s="89">
        <v>3392667.48</v>
      </c>
      <c r="I194" s="89">
        <v>3392667.48</v>
      </c>
      <c r="J194" s="238">
        <f t="shared" si="3"/>
        <v>100</v>
      </c>
    </row>
    <row r="195" spans="1:10" ht="25.5" x14ac:dyDescent="0.2">
      <c r="A195" s="48" t="s">
        <v>113</v>
      </c>
      <c r="B195" s="36" t="s">
        <v>111</v>
      </c>
      <c r="C195" s="7" t="s">
        <v>16</v>
      </c>
      <c r="D195" s="7" t="s">
        <v>10</v>
      </c>
      <c r="E195" s="7" t="s">
        <v>139</v>
      </c>
      <c r="F195" s="7" t="s">
        <v>140</v>
      </c>
      <c r="G195" s="20"/>
      <c r="H195" s="86">
        <f>H199+H202+H205+H211+H214+H208+H196+H217</f>
        <v>27623140.839999996</v>
      </c>
      <c r="I195" s="86">
        <f>I199+I202+I205+I211+I214+I208+I196+I217</f>
        <v>27623140.839999996</v>
      </c>
      <c r="J195" s="237">
        <f t="shared" si="3"/>
        <v>100</v>
      </c>
    </row>
    <row r="196" spans="1:10" x14ac:dyDescent="0.2">
      <c r="A196" s="208"/>
      <c r="B196" s="82" t="s">
        <v>106</v>
      </c>
      <c r="C196" s="207" t="s">
        <v>16</v>
      </c>
      <c r="D196" s="6" t="s">
        <v>10</v>
      </c>
      <c r="E196" s="207" t="s">
        <v>139</v>
      </c>
      <c r="F196" s="207" t="s">
        <v>176</v>
      </c>
      <c r="G196" s="206"/>
      <c r="H196" s="93">
        <f>H197</f>
        <v>280000</v>
      </c>
      <c r="I196" s="93">
        <f>I197</f>
        <v>280000</v>
      </c>
      <c r="J196" s="238">
        <f t="shared" si="3"/>
        <v>100</v>
      </c>
    </row>
    <row r="197" spans="1:10" ht="25.5" x14ac:dyDescent="0.2">
      <c r="A197" s="208"/>
      <c r="B197" s="35" t="s">
        <v>47</v>
      </c>
      <c r="C197" s="207" t="s">
        <v>16</v>
      </c>
      <c r="D197" s="6" t="s">
        <v>10</v>
      </c>
      <c r="E197" s="207" t="s">
        <v>139</v>
      </c>
      <c r="F197" s="207" t="s">
        <v>176</v>
      </c>
      <c r="G197" s="206" t="s">
        <v>45</v>
      </c>
      <c r="H197" s="93">
        <f>H198</f>
        <v>280000</v>
      </c>
      <c r="I197" s="93">
        <f>I198</f>
        <v>280000</v>
      </c>
      <c r="J197" s="238">
        <f t="shared" si="3"/>
        <v>100</v>
      </c>
    </row>
    <row r="198" spans="1:10" x14ac:dyDescent="0.2">
      <c r="A198" s="208"/>
      <c r="B198" s="34" t="s">
        <v>48</v>
      </c>
      <c r="C198" s="207" t="s">
        <v>16</v>
      </c>
      <c r="D198" s="6" t="s">
        <v>10</v>
      </c>
      <c r="E198" s="207" t="s">
        <v>139</v>
      </c>
      <c r="F198" s="207" t="s">
        <v>176</v>
      </c>
      <c r="G198" s="206" t="s">
        <v>46</v>
      </c>
      <c r="H198" s="89">
        <v>280000</v>
      </c>
      <c r="I198" s="89">
        <v>280000</v>
      </c>
      <c r="J198" s="238">
        <f t="shared" si="3"/>
        <v>100</v>
      </c>
    </row>
    <row r="199" spans="1:10" x14ac:dyDescent="0.2">
      <c r="A199" s="245"/>
      <c r="B199" s="34" t="s">
        <v>114</v>
      </c>
      <c r="C199" s="6" t="s">
        <v>16</v>
      </c>
      <c r="D199" s="6" t="s">
        <v>10</v>
      </c>
      <c r="E199" s="6" t="s">
        <v>139</v>
      </c>
      <c r="F199" s="6" t="s">
        <v>153</v>
      </c>
      <c r="G199" s="19"/>
      <c r="H199" s="85">
        <f>H200</f>
        <v>20000</v>
      </c>
      <c r="I199" s="85">
        <f>I200</f>
        <v>20000</v>
      </c>
      <c r="J199" s="238">
        <f t="shared" si="3"/>
        <v>100</v>
      </c>
    </row>
    <row r="200" spans="1:10" ht="25.5" x14ac:dyDescent="0.2">
      <c r="A200" s="259"/>
      <c r="B200" s="35" t="s">
        <v>47</v>
      </c>
      <c r="C200" s="6" t="s">
        <v>16</v>
      </c>
      <c r="D200" s="6" t="s">
        <v>10</v>
      </c>
      <c r="E200" s="6" t="s">
        <v>139</v>
      </c>
      <c r="F200" s="6" t="s">
        <v>153</v>
      </c>
      <c r="G200" s="19" t="s">
        <v>45</v>
      </c>
      <c r="H200" s="85">
        <f>H201</f>
        <v>20000</v>
      </c>
      <c r="I200" s="85">
        <f>I201</f>
        <v>20000</v>
      </c>
      <c r="J200" s="238">
        <f t="shared" si="3"/>
        <v>100</v>
      </c>
    </row>
    <row r="201" spans="1:10" x14ac:dyDescent="0.2">
      <c r="A201" s="259"/>
      <c r="B201" s="34" t="s">
        <v>48</v>
      </c>
      <c r="C201" s="6" t="s">
        <v>16</v>
      </c>
      <c r="D201" s="6" t="s">
        <v>10</v>
      </c>
      <c r="E201" s="6" t="s">
        <v>139</v>
      </c>
      <c r="F201" s="6" t="s">
        <v>153</v>
      </c>
      <c r="G201" s="19" t="s">
        <v>46</v>
      </c>
      <c r="H201" s="89">
        <v>20000</v>
      </c>
      <c r="I201" s="89">
        <v>20000</v>
      </c>
      <c r="J201" s="238">
        <f t="shared" si="3"/>
        <v>100</v>
      </c>
    </row>
    <row r="202" spans="1:10" x14ac:dyDescent="0.2">
      <c r="A202" s="259"/>
      <c r="B202" s="34" t="s">
        <v>68</v>
      </c>
      <c r="C202" s="6" t="s">
        <v>16</v>
      </c>
      <c r="D202" s="6" t="s">
        <v>10</v>
      </c>
      <c r="E202" s="6" t="s">
        <v>139</v>
      </c>
      <c r="F202" s="6" t="s">
        <v>154</v>
      </c>
      <c r="G202" s="19"/>
      <c r="H202" s="85">
        <f>H203</f>
        <v>25611691.809999999</v>
      </c>
      <c r="I202" s="85">
        <f>I203</f>
        <v>25611691.809999999</v>
      </c>
      <c r="J202" s="238">
        <f t="shared" si="3"/>
        <v>100</v>
      </c>
    </row>
    <row r="203" spans="1:10" ht="25.5" x14ac:dyDescent="0.2">
      <c r="A203" s="259"/>
      <c r="B203" s="35" t="s">
        <v>47</v>
      </c>
      <c r="C203" s="6" t="s">
        <v>16</v>
      </c>
      <c r="D203" s="6" t="s">
        <v>10</v>
      </c>
      <c r="E203" s="6" t="s">
        <v>139</v>
      </c>
      <c r="F203" s="6" t="s">
        <v>154</v>
      </c>
      <c r="G203" s="19" t="s">
        <v>45</v>
      </c>
      <c r="H203" s="85">
        <f>H204</f>
        <v>25611691.809999999</v>
      </c>
      <c r="I203" s="85">
        <f>I204</f>
        <v>25611691.809999999</v>
      </c>
      <c r="J203" s="238">
        <f t="shared" si="3"/>
        <v>100</v>
      </c>
    </row>
    <row r="204" spans="1:10" x14ac:dyDescent="0.2">
      <c r="A204" s="259"/>
      <c r="B204" s="34" t="s">
        <v>48</v>
      </c>
      <c r="C204" s="6" t="s">
        <v>16</v>
      </c>
      <c r="D204" s="6" t="s">
        <v>10</v>
      </c>
      <c r="E204" s="6" t="s">
        <v>139</v>
      </c>
      <c r="F204" s="6" t="s">
        <v>154</v>
      </c>
      <c r="G204" s="19" t="s">
        <v>46</v>
      </c>
      <c r="H204" s="89">
        <f>25390292.43+221399.38</f>
        <v>25611691.809999999</v>
      </c>
      <c r="I204" s="89">
        <f>25390292.43+221399.38</f>
        <v>25611691.809999999</v>
      </c>
      <c r="J204" s="238">
        <f t="shared" si="3"/>
        <v>100</v>
      </c>
    </row>
    <row r="205" spans="1:10" ht="38.25" x14ac:dyDescent="0.2">
      <c r="A205" s="259"/>
      <c r="B205" s="34" t="s">
        <v>110</v>
      </c>
      <c r="C205" s="6" t="s">
        <v>16</v>
      </c>
      <c r="D205" s="6" t="s">
        <v>10</v>
      </c>
      <c r="E205" s="6" t="s">
        <v>139</v>
      </c>
      <c r="F205" s="6" t="s">
        <v>146</v>
      </c>
      <c r="G205" s="19"/>
      <c r="H205" s="85">
        <f>H206</f>
        <v>399080.71</v>
      </c>
      <c r="I205" s="85">
        <f>I206</f>
        <v>399080.71</v>
      </c>
      <c r="J205" s="238">
        <f t="shared" si="3"/>
        <v>100</v>
      </c>
    </row>
    <row r="206" spans="1:10" ht="25.5" x14ac:dyDescent="0.2">
      <c r="A206" s="259"/>
      <c r="B206" s="35" t="s">
        <v>47</v>
      </c>
      <c r="C206" s="6" t="s">
        <v>16</v>
      </c>
      <c r="D206" s="6" t="s">
        <v>10</v>
      </c>
      <c r="E206" s="6" t="s">
        <v>139</v>
      </c>
      <c r="F206" s="6" t="s">
        <v>146</v>
      </c>
      <c r="G206" s="19" t="s">
        <v>45</v>
      </c>
      <c r="H206" s="85">
        <f>H207</f>
        <v>399080.71</v>
      </c>
      <c r="I206" s="85">
        <f>I207</f>
        <v>399080.71</v>
      </c>
      <c r="J206" s="238">
        <f t="shared" si="3"/>
        <v>100</v>
      </c>
    </row>
    <row r="207" spans="1:10" x14ac:dyDescent="0.2">
      <c r="A207" s="259"/>
      <c r="B207" s="34" t="s">
        <v>48</v>
      </c>
      <c r="C207" s="6" t="s">
        <v>16</v>
      </c>
      <c r="D207" s="6" t="s">
        <v>10</v>
      </c>
      <c r="E207" s="6" t="s">
        <v>139</v>
      </c>
      <c r="F207" s="6" t="s">
        <v>146</v>
      </c>
      <c r="G207" s="19" t="s">
        <v>46</v>
      </c>
      <c r="H207" s="89">
        <v>399080.71</v>
      </c>
      <c r="I207" s="89">
        <v>399080.71</v>
      </c>
      <c r="J207" s="238">
        <f t="shared" si="3"/>
        <v>100</v>
      </c>
    </row>
    <row r="208" spans="1:10" x14ac:dyDescent="0.2">
      <c r="A208" s="259"/>
      <c r="B208" s="174" t="s">
        <v>337</v>
      </c>
      <c r="C208" s="59" t="s">
        <v>16</v>
      </c>
      <c r="D208" s="6" t="s">
        <v>10</v>
      </c>
      <c r="E208" s="59" t="s">
        <v>139</v>
      </c>
      <c r="F208" s="107" t="s">
        <v>336</v>
      </c>
      <c r="G208" s="144"/>
      <c r="H208" s="89">
        <f>H209</f>
        <v>117850</v>
      </c>
      <c r="I208" s="89">
        <f>I209</f>
        <v>117850</v>
      </c>
      <c r="J208" s="238">
        <f t="shared" si="3"/>
        <v>100</v>
      </c>
    </row>
    <row r="209" spans="1:10" ht="25.5" x14ac:dyDescent="0.2">
      <c r="A209" s="259"/>
      <c r="B209" s="35" t="s">
        <v>47</v>
      </c>
      <c r="C209" s="59" t="s">
        <v>16</v>
      </c>
      <c r="D209" s="6" t="s">
        <v>10</v>
      </c>
      <c r="E209" s="59" t="s">
        <v>139</v>
      </c>
      <c r="F209" s="107" t="s">
        <v>336</v>
      </c>
      <c r="G209" s="144" t="s">
        <v>45</v>
      </c>
      <c r="H209" s="89">
        <f>H210</f>
        <v>117850</v>
      </c>
      <c r="I209" s="89">
        <f>I210</f>
        <v>117850</v>
      </c>
      <c r="J209" s="238">
        <f t="shared" si="3"/>
        <v>100</v>
      </c>
    </row>
    <row r="210" spans="1:10" x14ac:dyDescent="0.2">
      <c r="A210" s="259"/>
      <c r="B210" s="174" t="s">
        <v>48</v>
      </c>
      <c r="C210" s="59" t="s">
        <v>16</v>
      </c>
      <c r="D210" s="6" t="s">
        <v>10</v>
      </c>
      <c r="E210" s="59" t="s">
        <v>139</v>
      </c>
      <c r="F210" s="107" t="s">
        <v>336</v>
      </c>
      <c r="G210" s="144" t="s">
        <v>46</v>
      </c>
      <c r="H210" s="89">
        <v>117850</v>
      </c>
      <c r="I210" s="89">
        <v>117850</v>
      </c>
      <c r="J210" s="238">
        <f t="shared" si="3"/>
        <v>100</v>
      </c>
    </row>
    <row r="211" spans="1:10" ht="25.5" x14ac:dyDescent="0.2">
      <c r="A211" s="246"/>
      <c r="B211" s="82" t="s">
        <v>276</v>
      </c>
      <c r="C211" s="59" t="s">
        <v>16</v>
      </c>
      <c r="D211" s="59" t="s">
        <v>10</v>
      </c>
      <c r="E211" s="59" t="s">
        <v>139</v>
      </c>
      <c r="F211" s="107" t="s">
        <v>275</v>
      </c>
      <c r="G211" s="58"/>
      <c r="H211" s="98">
        <f>H212</f>
        <v>453580.25</v>
      </c>
      <c r="I211" s="98">
        <f>I212</f>
        <v>453580.25</v>
      </c>
      <c r="J211" s="238">
        <f t="shared" si="3"/>
        <v>100</v>
      </c>
    </row>
    <row r="212" spans="1:10" ht="25.5" x14ac:dyDescent="0.2">
      <c r="A212" s="246"/>
      <c r="B212" s="35" t="s">
        <v>47</v>
      </c>
      <c r="C212" s="59" t="s">
        <v>16</v>
      </c>
      <c r="D212" s="59" t="s">
        <v>10</v>
      </c>
      <c r="E212" s="59" t="s">
        <v>139</v>
      </c>
      <c r="F212" s="107" t="s">
        <v>275</v>
      </c>
      <c r="G212" s="144" t="s">
        <v>45</v>
      </c>
      <c r="H212" s="98">
        <f>H213</f>
        <v>453580.25</v>
      </c>
      <c r="I212" s="98">
        <f>I213</f>
        <v>453580.25</v>
      </c>
      <c r="J212" s="238">
        <f t="shared" si="3"/>
        <v>100</v>
      </c>
    </row>
    <row r="213" spans="1:10" x14ac:dyDescent="0.2">
      <c r="A213" s="246"/>
      <c r="B213" s="34" t="s">
        <v>48</v>
      </c>
      <c r="C213" s="59" t="s">
        <v>16</v>
      </c>
      <c r="D213" s="59" t="s">
        <v>10</v>
      </c>
      <c r="E213" s="59" t="s">
        <v>139</v>
      </c>
      <c r="F213" s="107" t="s">
        <v>275</v>
      </c>
      <c r="G213" s="144" t="s">
        <v>46</v>
      </c>
      <c r="H213" s="89">
        <v>453580.25</v>
      </c>
      <c r="I213" s="89">
        <v>453580.25</v>
      </c>
      <c r="J213" s="238">
        <f t="shared" si="3"/>
        <v>100</v>
      </c>
    </row>
    <row r="214" spans="1:10" ht="51" x14ac:dyDescent="0.2">
      <c r="A214" s="200"/>
      <c r="B214" s="145" t="s">
        <v>370</v>
      </c>
      <c r="C214" s="59" t="s">
        <v>16</v>
      </c>
      <c r="D214" s="59" t="s">
        <v>10</v>
      </c>
      <c r="E214" s="59" t="s">
        <v>139</v>
      </c>
      <c r="F214" s="55" t="s">
        <v>369</v>
      </c>
      <c r="G214" s="58"/>
      <c r="H214" s="89">
        <f>H215</f>
        <v>363333.33</v>
      </c>
      <c r="I214" s="89">
        <f>I215</f>
        <v>363333.33</v>
      </c>
      <c r="J214" s="238">
        <f t="shared" si="3"/>
        <v>100</v>
      </c>
    </row>
    <row r="215" spans="1:10" ht="25.5" x14ac:dyDescent="0.2">
      <c r="A215" s="200"/>
      <c r="B215" s="109" t="s">
        <v>47</v>
      </c>
      <c r="C215" s="59" t="s">
        <v>16</v>
      </c>
      <c r="D215" s="59" t="s">
        <v>10</v>
      </c>
      <c r="E215" s="59" t="s">
        <v>139</v>
      </c>
      <c r="F215" s="55" t="s">
        <v>369</v>
      </c>
      <c r="G215" s="144" t="s">
        <v>45</v>
      </c>
      <c r="H215" s="89">
        <f>H216</f>
        <v>363333.33</v>
      </c>
      <c r="I215" s="89">
        <f>I216</f>
        <v>363333.33</v>
      </c>
      <c r="J215" s="238">
        <f t="shared" si="3"/>
        <v>100</v>
      </c>
    </row>
    <row r="216" spans="1:10" x14ac:dyDescent="0.2">
      <c r="A216" s="200"/>
      <c r="B216" s="145" t="s">
        <v>48</v>
      </c>
      <c r="C216" s="59" t="s">
        <v>16</v>
      </c>
      <c r="D216" s="59" t="s">
        <v>10</v>
      </c>
      <c r="E216" s="59" t="s">
        <v>139</v>
      </c>
      <c r="F216" s="55" t="s">
        <v>369</v>
      </c>
      <c r="G216" s="144" t="s">
        <v>46</v>
      </c>
      <c r="H216" s="89">
        <v>363333.33</v>
      </c>
      <c r="I216" s="89">
        <v>363333.33</v>
      </c>
      <c r="J216" s="238">
        <f t="shared" si="3"/>
        <v>100</v>
      </c>
    </row>
    <row r="217" spans="1:10" ht="25.5" x14ac:dyDescent="0.2">
      <c r="A217" s="225"/>
      <c r="B217" s="145" t="s">
        <v>404</v>
      </c>
      <c r="C217" s="59" t="s">
        <v>16</v>
      </c>
      <c r="D217" s="59" t="s">
        <v>10</v>
      </c>
      <c r="E217" s="59" t="s">
        <v>139</v>
      </c>
      <c r="F217" s="55" t="s">
        <v>403</v>
      </c>
      <c r="G217" s="144"/>
      <c r="H217" s="89">
        <f>H218</f>
        <v>377604.74</v>
      </c>
      <c r="I217" s="89">
        <f>I218</f>
        <v>377604.74</v>
      </c>
      <c r="J217" s="238">
        <f t="shared" si="3"/>
        <v>100</v>
      </c>
    </row>
    <row r="218" spans="1:10" ht="25.5" x14ac:dyDescent="0.2">
      <c r="A218" s="225"/>
      <c r="B218" s="109" t="s">
        <v>47</v>
      </c>
      <c r="C218" s="59" t="s">
        <v>16</v>
      </c>
      <c r="D218" s="59" t="s">
        <v>10</v>
      </c>
      <c r="E218" s="59" t="s">
        <v>139</v>
      </c>
      <c r="F218" s="55" t="s">
        <v>403</v>
      </c>
      <c r="G218" s="144" t="s">
        <v>45</v>
      </c>
      <c r="H218" s="89">
        <f>H219</f>
        <v>377604.74</v>
      </c>
      <c r="I218" s="89">
        <f>I219</f>
        <v>377604.74</v>
      </c>
      <c r="J218" s="238">
        <f t="shared" si="3"/>
        <v>100</v>
      </c>
    </row>
    <row r="219" spans="1:10" x14ac:dyDescent="0.2">
      <c r="A219" s="225"/>
      <c r="B219" s="145" t="s">
        <v>48</v>
      </c>
      <c r="C219" s="59" t="s">
        <v>16</v>
      </c>
      <c r="D219" s="59" t="s">
        <v>10</v>
      </c>
      <c r="E219" s="59" t="s">
        <v>139</v>
      </c>
      <c r="F219" s="55" t="s">
        <v>403</v>
      </c>
      <c r="G219" s="144" t="s">
        <v>46</v>
      </c>
      <c r="H219" s="89">
        <v>377604.74</v>
      </c>
      <c r="I219" s="89">
        <v>377604.74</v>
      </c>
      <c r="J219" s="238">
        <f t="shared" si="3"/>
        <v>100</v>
      </c>
    </row>
    <row r="220" spans="1:10" ht="32.25" customHeight="1" x14ac:dyDescent="0.2">
      <c r="A220" s="48" t="s">
        <v>116</v>
      </c>
      <c r="B220" s="36" t="s">
        <v>115</v>
      </c>
      <c r="C220" s="7" t="s">
        <v>16</v>
      </c>
      <c r="D220" s="7" t="s">
        <v>14</v>
      </c>
      <c r="E220" s="7" t="s">
        <v>139</v>
      </c>
      <c r="F220" s="7" t="s">
        <v>140</v>
      </c>
      <c r="G220" s="20"/>
      <c r="H220" s="86">
        <f>+H221+H224+H227+H230</f>
        <v>15074332.25</v>
      </c>
      <c r="I220" s="86">
        <f>+I221+I224+I227+I230</f>
        <v>15053941.25</v>
      </c>
      <c r="J220" s="237">
        <f t="shared" si="3"/>
        <v>99.864730326611976</v>
      </c>
    </row>
    <row r="221" spans="1:10" x14ac:dyDescent="0.2">
      <c r="A221" s="246"/>
      <c r="B221" s="34" t="s">
        <v>117</v>
      </c>
      <c r="C221" s="6" t="s">
        <v>16</v>
      </c>
      <c r="D221" s="6" t="s">
        <v>14</v>
      </c>
      <c r="E221" s="6" t="s">
        <v>139</v>
      </c>
      <c r="F221" s="6" t="s">
        <v>155</v>
      </c>
      <c r="G221" s="19"/>
      <c r="H221" s="85">
        <f>H222</f>
        <v>35000</v>
      </c>
      <c r="I221" s="85">
        <f>I222</f>
        <v>35000</v>
      </c>
      <c r="J221" s="238">
        <f t="shared" si="3"/>
        <v>100</v>
      </c>
    </row>
    <row r="222" spans="1:10" ht="25.5" x14ac:dyDescent="0.2">
      <c r="A222" s="246"/>
      <c r="B222" s="35" t="s">
        <v>47</v>
      </c>
      <c r="C222" s="6" t="s">
        <v>16</v>
      </c>
      <c r="D222" s="6" t="s">
        <v>14</v>
      </c>
      <c r="E222" s="6" t="s">
        <v>139</v>
      </c>
      <c r="F222" s="6" t="s">
        <v>155</v>
      </c>
      <c r="G222" s="19" t="s">
        <v>45</v>
      </c>
      <c r="H222" s="85">
        <f>H223</f>
        <v>35000</v>
      </c>
      <c r="I222" s="85">
        <f>I223</f>
        <v>35000</v>
      </c>
      <c r="J222" s="238">
        <f t="shared" si="3"/>
        <v>100</v>
      </c>
    </row>
    <row r="223" spans="1:10" x14ac:dyDescent="0.2">
      <c r="A223" s="246"/>
      <c r="B223" s="34" t="s">
        <v>48</v>
      </c>
      <c r="C223" s="6" t="s">
        <v>16</v>
      </c>
      <c r="D223" s="6" t="s">
        <v>14</v>
      </c>
      <c r="E223" s="6" t="s">
        <v>139</v>
      </c>
      <c r="F223" s="6" t="s">
        <v>155</v>
      </c>
      <c r="G223" s="19" t="s">
        <v>46</v>
      </c>
      <c r="H223" s="89">
        <v>35000</v>
      </c>
      <c r="I223" s="89">
        <v>35000</v>
      </c>
      <c r="J223" s="238">
        <f t="shared" si="3"/>
        <v>100</v>
      </c>
    </row>
    <row r="224" spans="1:10" x14ac:dyDescent="0.2">
      <c r="A224" s="246"/>
      <c r="B224" s="34" t="s">
        <v>118</v>
      </c>
      <c r="C224" s="6" t="s">
        <v>16</v>
      </c>
      <c r="D224" s="6" t="s">
        <v>14</v>
      </c>
      <c r="E224" s="6" t="s">
        <v>139</v>
      </c>
      <c r="F224" s="6" t="s">
        <v>156</v>
      </c>
      <c r="G224" s="19"/>
      <c r="H224" s="85">
        <f>H225</f>
        <v>13989649.039999999</v>
      </c>
      <c r="I224" s="85">
        <f>I225</f>
        <v>13989649.039999999</v>
      </c>
      <c r="J224" s="238">
        <f t="shared" si="3"/>
        <v>100</v>
      </c>
    </row>
    <row r="225" spans="1:10" ht="25.5" x14ac:dyDescent="0.2">
      <c r="A225" s="246"/>
      <c r="B225" s="35" t="s">
        <v>47</v>
      </c>
      <c r="C225" s="6" t="s">
        <v>16</v>
      </c>
      <c r="D225" s="6" t="s">
        <v>14</v>
      </c>
      <c r="E225" s="6" t="s">
        <v>139</v>
      </c>
      <c r="F225" s="6" t="s">
        <v>156</v>
      </c>
      <c r="G225" s="19" t="s">
        <v>45</v>
      </c>
      <c r="H225" s="85">
        <f>H226</f>
        <v>13989649.039999999</v>
      </c>
      <c r="I225" s="85">
        <f>I226</f>
        <v>13989649.039999999</v>
      </c>
      <c r="J225" s="238">
        <f t="shared" ref="J225:J232" si="4">I225/H225*100</f>
        <v>100</v>
      </c>
    </row>
    <row r="226" spans="1:10" x14ac:dyDescent="0.2">
      <c r="A226" s="246"/>
      <c r="B226" s="34" t="s">
        <v>48</v>
      </c>
      <c r="C226" s="6" t="s">
        <v>16</v>
      </c>
      <c r="D226" s="6" t="s">
        <v>14</v>
      </c>
      <c r="E226" s="6" t="s">
        <v>139</v>
      </c>
      <c r="F226" s="6" t="s">
        <v>156</v>
      </c>
      <c r="G226" s="19" t="s">
        <v>46</v>
      </c>
      <c r="H226" s="89">
        <v>13989649.039999999</v>
      </c>
      <c r="I226" s="89">
        <f>13955249.04+34400</f>
        <v>13989649.039999999</v>
      </c>
      <c r="J226" s="238">
        <f t="shared" si="4"/>
        <v>100</v>
      </c>
    </row>
    <row r="227" spans="1:10" ht="51" x14ac:dyDescent="0.2">
      <c r="A227" s="246"/>
      <c r="B227" s="82" t="s">
        <v>305</v>
      </c>
      <c r="C227" s="6" t="s">
        <v>16</v>
      </c>
      <c r="D227" s="6" t="s">
        <v>14</v>
      </c>
      <c r="E227" s="6" t="s">
        <v>139</v>
      </c>
      <c r="F227" s="80" t="s">
        <v>223</v>
      </c>
      <c r="G227" s="19"/>
      <c r="H227" s="98">
        <f>H228</f>
        <v>150000</v>
      </c>
      <c r="I227" s="98">
        <f>I228</f>
        <v>129609</v>
      </c>
      <c r="J227" s="238">
        <f t="shared" si="4"/>
        <v>86.406000000000006</v>
      </c>
    </row>
    <row r="228" spans="1:10" ht="25.5" x14ac:dyDescent="0.2">
      <c r="A228" s="246"/>
      <c r="B228" s="35" t="s">
        <v>47</v>
      </c>
      <c r="C228" s="6" t="s">
        <v>16</v>
      </c>
      <c r="D228" s="6" t="s">
        <v>14</v>
      </c>
      <c r="E228" s="6" t="s">
        <v>139</v>
      </c>
      <c r="F228" s="80" t="s">
        <v>223</v>
      </c>
      <c r="G228" s="81" t="s">
        <v>45</v>
      </c>
      <c r="H228" s="98">
        <f>H229</f>
        <v>150000</v>
      </c>
      <c r="I228" s="98">
        <f>I229</f>
        <v>129609</v>
      </c>
      <c r="J228" s="238">
        <f t="shared" si="4"/>
        <v>86.406000000000006</v>
      </c>
    </row>
    <row r="229" spans="1:10" x14ac:dyDescent="0.2">
      <c r="A229" s="255"/>
      <c r="B229" s="34" t="s">
        <v>48</v>
      </c>
      <c r="C229" s="6" t="s">
        <v>16</v>
      </c>
      <c r="D229" s="6" t="s">
        <v>14</v>
      </c>
      <c r="E229" s="6" t="s">
        <v>139</v>
      </c>
      <c r="F229" s="80" t="s">
        <v>223</v>
      </c>
      <c r="G229" s="81" t="s">
        <v>46</v>
      </c>
      <c r="H229" s="89">
        <v>150000</v>
      </c>
      <c r="I229" s="89">
        <v>129609</v>
      </c>
      <c r="J229" s="238">
        <f t="shared" si="4"/>
        <v>86.406000000000006</v>
      </c>
    </row>
    <row r="230" spans="1:10" ht="51" x14ac:dyDescent="0.2">
      <c r="A230" s="201"/>
      <c r="B230" s="145" t="s">
        <v>372</v>
      </c>
      <c r="C230" s="6" t="s">
        <v>16</v>
      </c>
      <c r="D230" s="6" t="s">
        <v>14</v>
      </c>
      <c r="E230" s="55" t="s">
        <v>139</v>
      </c>
      <c r="F230" s="55" t="s">
        <v>371</v>
      </c>
      <c r="G230" s="56"/>
      <c r="H230" s="89">
        <f>H231</f>
        <v>899683.21</v>
      </c>
      <c r="I230" s="89">
        <f>I231</f>
        <v>899683.21</v>
      </c>
      <c r="J230" s="238">
        <f t="shared" si="4"/>
        <v>100</v>
      </c>
    </row>
    <row r="231" spans="1:10" ht="25.5" x14ac:dyDescent="0.2">
      <c r="A231" s="48"/>
      <c r="B231" s="109" t="s">
        <v>47</v>
      </c>
      <c r="C231" s="6" t="s">
        <v>16</v>
      </c>
      <c r="D231" s="6" t="s">
        <v>14</v>
      </c>
      <c r="E231" s="55" t="s">
        <v>139</v>
      </c>
      <c r="F231" s="55" t="s">
        <v>371</v>
      </c>
      <c r="G231" s="56" t="s">
        <v>45</v>
      </c>
      <c r="H231" s="89">
        <f>H232</f>
        <v>899683.21</v>
      </c>
      <c r="I231" s="89">
        <f>I232</f>
        <v>899683.21</v>
      </c>
      <c r="J231" s="238">
        <f t="shared" si="4"/>
        <v>100</v>
      </c>
    </row>
    <row r="232" spans="1:10" x14ac:dyDescent="0.2">
      <c r="A232" s="48"/>
      <c r="B232" s="145" t="s">
        <v>48</v>
      </c>
      <c r="C232" s="6" t="s">
        <v>16</v>
      </c>
      <c r="D232" s="6" t="s">
        <v>14</v>
      </c>
      <c r="E232" s="55" t="s">
        <v>139</v>
      </c>
      <c r="F232" s="55" t="s">
        <v>371</v>
      </c>
      <c r="G232" s="56" t="s">
        <v>46</v>
      </c>
      <c r="H232" s="89">
        <v>899683.21</v>
      </c>
      <c r="I232" s="89">
        <v>899683.21</v>
      </c>
      <c r="J232" s="238">
        <f t="shared" si="4"/>
        <v>100</v>
      </c>
    </row>
    <row r="233" spans="1:10" x14ac:dyDescent="0.2">
      <c r="A233" s="48"/>
      <c r="B233" s="34"/>
      <c r="C233" s="6"/>
      <c r="D233" s="6"/>
      <c r="E233" s="6"/>
      <c r="F233" s="6"/>
      <c r="G233" s="19"/>
      <c r="H233" s="98"/>
      <c r="I233" s="98"/>
      <c r="J233" s="98"/>
    </row>
    <row r="234" spans="1:10" ht="56.25" customHeight="1" x14ac:dyDescent="0.2">
      <c r="A234" s="29" t="s">
        <v>14</v>
      </c>
      <c r="B234" s="39" t="s">
        <v>322</v>
      </c>
      <c r="C234" s="8" t="s">
        <v>9</v>
      </c>
      <c r="D234" s="8" t="s">
        <v>23</v>
      </c>
      <c r="E234" s="8" t="s">
        <v>139</v>
      </c>
      <c r="F234" s="8" t="s">
        <v>140</v>
      </c>
      <c r="G234" s="18"/>
      <c r="H234" s="87">
        <f>H235+H238+H241+H244+H247+H250+H253</f>
        <v>1015896.03</v>
      </c>
      <c r="I234" s="87">
        <f>I235+I238+I241+I244+I247+I250+I253</f>
        <v>981010.8</v>
      </c>
      <c r="J234" s="236">
        <f>I234/H234*100</f>
        <v>96.566062966108845</v>
      </c>
    </row>
    <row r="235" spans="1:10" x14ac:dyDescent="0.2">
      <c r="A235" s="249"/>
      <c r="B235" s="82" t="s">
        <v>321</v>
      </c>
      <c r="C235" s="6" t="s">
        <v>9</v>
      </c>
      <c r="D235" s="6" t="s">
        <v>23</v>
      </c>
      <c r="E235" s="6" t="s">
        <v>139</v>
      </c>
      <c r="F235" s="6" t="s">
        <v>163</v>
      </c>
      <c r="G235" s="19"/>
      <c r="H235" s="85">
        <f>H236</f>
        <v>86500</v>
      </c>
      <c r="I235" s="85">
        <f>I236</f>
        <v>56264.04</v>
      </c>
      <c r="J235" s="234">
        <f>I235/H235*100</f>
        <v>65.045132947976882</v>
      </c>
    </row>
    <row r="236" spans="1:10" x14ac:dyDescent="0.2">
      <c r="A236" s="248"/>
      <c r="B236" s="47" t="s">
        <v>56</v>
      </c>
      <c r="C236" s="6" t="s">
        <v>9</v>
      </c>
      <c r="D236" s="6" t="s">
        <v>23</v>
      </c>
      <c r="E236" s="6" t="s">
        <v>139</v>
      </c>
      <c r="F236" s="6" t="s">
        <v>163</v>
      </c>
      <c r="G236" s="19" t="s">
        <v>54</v>
      </c>
      <c r="H236" s="85">
        <f>H237</f>
        <v>86500</v>
      </c>
      <c r="I236" s="85">
        <f>I237</f>
        <v>56264.04</v>
      </c>
      <c r="J236" s="234">
        <f t="shared" ref="J236:J255" si="5">I236/H236*100</f>
        <v>65.045132947976882</v>
      </c>
    </row>
    <row r="237" spans="1:10" ht="25.5" x14ac:dyDescent="0.2">
      <c r="A237" s="248"/>
      <c r="B237" s="37" t="s">
        <v>57</v>
      </c>
      <c r="C237" s="6" t="s">
        <v>9</v>
      </c>
      <c r="D237" s="6" t="s">
        <v>23</v>
      </c>
      <c r="E237" s="6" t="s">
        <v>139</v>
      </c>
      <c r="F237" s="6" t="s">
        <v>163</v>
      </c>
      <c r="G237" s="19" t="s">
        <v>55</v>
      </c>
      <c r="H237" s="89">
        <v>86500</v>
      </c>
      <c r="I237" s="89">
        <v>56264.04</v>
      </c>
      <c r="J237" s="234">
        <f t="shared" si="5"/>
        <v>65.045132947976882</v>
      </c>
    </row>
    <row r="238" spans="1:10" ht="25.5" x14ac:dyDescent="0.2">
      <c r="A238" s="248"/>
      <c r="B238" s="82" t="s">
        <v>227</v>
      </c>
      <c r="C238" s="6" t="s">
        <v>9</v>
      </c>
      <c r="D238" s="6" t="s">
        <v>23</v>
      </c>
      <c r="E238" s="6" t="s">
        <v>139</v>
      </c>
      <c r="F238" s="55" t="s">
        <v>226</v>
      </c>
      <c r="G238" s="56"/>
      <c r="H238" s="85">
        <f>H239</f>
        <v>10000</v>
      </c>
      <c r="I238" s="85">
        <f>I239</f>
        <v>5504.73</v>
      </c>
      <c r="J238" s="234">
        <f t="shared" si="5"/>
        <v>55.0473</v>
      </c>
    </row>
    <row r="239" spans="1:10" ht="25.5" x14ac:dyDescent="0.2">
      <c r="A239" s="248"/>
      <c r="B239" s="82" t="s">
        <v>413</v>
      </c>
      <c r="C239" s="6" t="s">
        <v>9</v>
      </c>
      <c r="D239" s="6" t="s">
        <v>23</v>
      </c>
      <c r="E239" s="6" t="s">
        <v>139</v>
      </c>
      <c r="F239" s="55" t="s">
        <v>226</v>
      </c>
      <c r="G239" s="56" t="s">
        <v>37</v>
      </c>
      <c r="H239" s="88">
        <f>H240</f>
        <v>10000</v>
      </c>
      <c r="I239" s="88">
        <f>I240</f>
        <v>5504.73</v>
      </c>
      <c r="J239" s="234">
        <f t="shared" si="5"/>
        <v>55.0473</v>
      </c>
    </row>
    <row r="240" spans="1:10" ht="25.5" x14ac:dyDescent="0.2">
      <c r="A240" s="248"/>
      <c r="B240" s="38" t="s">
        <v>40</v>
      </c>
      <c r="C240" s="6" t="s">
        <v>9</v>
      </c>
      <c r="D240" s="6" t="s">
        <v>23</v>
      </c>
      <c r="E240" s="6" t="s">
        <v>139</v>
      </c>
      <c r="F240" s="55" t="s">
        <v>226</v>
      </c>
      <c r="G240" s="56" t="s">
        <v>38</v>
      </c>
      <c r="H240" s="88">
        <v>10000</v>
      </c>
      <c r="I240" s="88">
        <v>5504.73</v>
      </c>
      <c r="J240" s="234">
        <f t="shared" si="5"/>
        <v>55.0473</v>
      </c>
    </row>
    <row r="241" spans="1:10" x14ac:dyDescent="0.2">
      <c r="A241" s="248"/>
      <c r="B241" s="169" t="s">
        <v>304</v>
      </c>
      <c r="C241" s="6" t="s">
        <v>9</v>
      </c>
      <c r="D241" s="6" t="s">
        <v>23</v>
      </c>
      <c r="E241" s="6" t="s">
        <v>139</v>
      </c>
      <c r="F241" s="55" t="s">
        <v>303</v>
      </c>
      <c r="G241" s="56"/>
      <c r="H241" s="88">
        <f>H242</f>
        <v>50000</v>
      </c>
      <c r="I241" s="88">
        <f>I242</f>
        <v>50000</v>
      </c>
      <c r="J241" s="234">
        <f t="shared" si="5"/>
        <v>100</v>
      </c>
    </row>
    <row r="242" spans="1:10" x14ac:dyDescent="0.2">
      <c r="A242" s="248"/>
      <c r="B242" s="47" t="s">
        <v>56</v>
      </c>
      <c r="C242" s="6" t="s">
        <v>9</v>
      </c>
      <c r="D242" s="6" t="s">
        <v>23</v>
      </c>
      <c r="E242" s="6" t="s">
        <v>139</v>
      </c>
      <c r="F242" s="55" t="s">
        <v>303</v>
      </c>
      <c r="G242" s="56" t="s">
        <v>54</v>
      </c>
      <c r="H242" s="88">
        <f>H243</f>
        <v>50000</v>
      </c>
      <c r="I242" s="88">
        <f>I243</f>
        <v>50000</v>
      </c>
      <c r="J242" s="234">
        <f t="shared" si="5"/>
        <v>100</v>
      </c>
    </row>
    <row r="243" spans="1:10" ht="25.5" x14ac:dyDescent="0.2">
      <c r="A243" s="248"/>
      <c r="B243" s="37" t="s">
        <v>57</v>
      </c>
      <c r="C243" s="6" t="s">
        <v>9</v>
      </c>
      <c r="D243" s="6" t="s">
        <v>23</v>
      </c>
      <c r="E243" s="6" t="s">
        <v>139</v>
      </c>
      <c r="F243" s="55" t="s">
        <v>303</v>
      </c>
      <c r="G243" s="56" t="s">
        <v>55</v>
      </c>
      <c r="H243" s="88">
        <v>50000</v>
      </c>
      <c r="I243" s="88">
        <v>50000</v>
      </c>
      <c r="J243" s="234">
        <f t="shared" si="5"/>
        <v>100</v>
      </c>
    </row>
    <row r="244" spans="1:10" x14ac:dyDescent="0.2">
      <c r="A244" s="248"/>
      <c r="B244" s="122" t="s">
        <v>36</v>
      </c>
      <c r="C244" s="6" t="s">
        <v>9</v>
      </c>
      <c r="D244" s="6" t="s">
        <v>23</v>
      </c>
      <c r="E244" s="6" t="s">
        <v>139</v>
      </c>
      <c r="F244" s="6" t="s">
        <v>165</v>
      </c>
      <c r="G244" s="19"/>
      <c r="H244" s="85">
        <f>H245</f>
        <v>50000</v>
      </c>
      <c r="I244" s="85">
        <f>I245</f>
        <v>49846</v>
      </c>
      <c r="J244" s="234">
        <f t="shared" si="5"/>
        <v>99.692000000000007</v>
      </c>
    </row>
    <row r="245" spans="1:10" ht="25.5" x14ac:dyDescent="0.2">
      <c r="A245" s="248"/>
      <c r="B245" s="82" t="s">
        <v>413</v>
      </c>
      <c r="C245" s="6" t="s">
        <v>9</v>
      </c>
      <c r="D245" s="6" t="s">
        <v>23</v>
      </c>
      <c r="E245" s="6" t="s">
        <v>139</v>
      </c>
      <c r="F245" s="6" t="s">
        <v>165</v>
      </c>
      <c r="G245" s="19" t="s">
        <v>37</v>
      </c>
      <c r="H245" s="85">
        <f>H246</f>
        <v>50000</v>
      </c>
      <c r="I245" s="85">
        <f>I246</f>
        <v>49846</v>
      </c>
      <c r="J245" s="234">
        <f t="shared" si="5"/>
        <v>99.692000000000007</v>
      </c>
    </row>
    <row r="246" spans="1:10" ht="25.5" x14ac:dyDescent="0.2">
      <c r="A246" s="248"/>
      <c r="B246" s="123" t="s">
        <v>40</v>
      </c>
      <c r="C246" s="6" t="s">
        <v>9</v>
      </c>
      <c r="D246" s="6" t="s">
        <v>23</v>
      </c>
      <c r="E246" s="6" t="s">
        <v>139</v>
      </c>
      <c r="F246" s="6" t="s">
        <v>165</v>
      </c>
      <c r="G246" s="19" t="s">
        <v>38</v>
      </c>
      <c r="H246" s="88">
        <v>50000</v>
      </c>
      <c r="I246" s="88">
        <v>49846</v>
      </c>
      <c r="J246" s="234">
        <f t="shared" si="5"/>
        <v>99.692000000000007</v>
      </c>
    </row>
    <row r="247" spans="1:10" ht="25.5" x14ac:dyDescent="0.2">
      <c r="A247" s="248"/>
      <c r="B247" s="34" t="s">
        <v>35</v>
      </c>
      <c r="C247" s="6" t="s">
        <v>9</v>
      </c>
      <c r="D247" s="6" t="s">
        <v>23</v>
      </c>
      <c r="E247" s="6" t="s">
        <v>139</v>
      </c>
      <c r="F247" s="80" t="s">
        <v>265</v>
      </c>
      <c r="G247" s="19"/>
      <c r="H247" s="85">
        <f>H248</f>
        <v>700000</v>
      </c>
      <c r="I247" s="85">
        <f>I248</f>
        <v>700000</v>
      </c>
      <c r="J247" s="234">
        <f t="shared" si="5"/>
        <v>100</v>
      </c>
    </row>
    <row r="248" spans="1:10" x14ac:dyDescent="0.2">
      <c r="A248" s="248"/>
      <c r="B248" s="47" t="s">
        <v>56</v>
      </c>
      <c r="C248" s="6" t="s">
        <v>9</v>
      </c>
      <c r="D248" s="6" t="s">
        <v>23</v>
      </c>
      <c r="E248" s="6" t="s">
        <v>139</v>
      </c>
      <c r="F248" s="80" t="s">
        <v>265</v>
      </c>
      <c r="G248" s="19" t="s">
        <v>54</v>
      </c>
      <c r="H248" s="85">
        <f>H249</f>
        <v>700000</v>
      </c>
      <c r="I248" s="85">
        <f>I249</f>
        <v>700000</v>
      </c>
      <c r="J248" s="234">
        <f t="shared" si="5"/>
        <v>100</v>
      </c>
    </row>
    <row r="249" spans="1:10" ht="25.5" x14ac:dyDescent="0.2">
      <c r="A249" s="248"/>
      <c r="B249" s="37" t="s">
        <v>57</v>
      </c>
      <c r="C249" s="6" t="s">
        <v>9</v>
      </c>
      <c r="D249" s="6" t="s">
        <v>23</v>
      </c>
      <c r="E249" s="6" t="s">
        <v>139</v>
      </c>
      <c r="F249" s="80" t="s">
        <v>265</v>
      </c>
      <c r="G249" s="19" t="s">
        <v>55</v>
      </c>
      <c r="H249" s="88">
        <v>700000</v>
      </c>
      <c r="I249" s="88">
        <v>700000</v>
      </c>
      <c r="J249" s="234">
        <f t="shared" si="5"/>
        <v>100</v>
      </c>
    </row>
    <row r="250" spans="1:10" ht="25.5" x14ac:dyDescent="0.2">
      <c r="A250" s="248"/>
      <c r="B250" s="35" t="s">
        <v>267</v>
      </c>
      <c r="C250" s="6" t="s">
        <v>9</v>
      </c>
      <c r="D250" s="6" t="s">
        <v>23</v>
      </c>
      <c r="E250" s="6" t="s">
        <v>139</v>
      </c>
      <c r="F250" s="80" t="s">
        <v>266</v>
      </c>
      <c r="G250" s="19"/>
      <c r="H250" s="88">
        <f>H251</f>
        <v>84396.03</v>
      </c>
      <c r="I250" s="88">
        <f>I251</f>
        <v>84396.03</v>
      </c>
      <c r="J250" s="234">
        <f t="shared" si="5"/>
        <v>100</v>
      </c>
    </row>
    <row r="251" spans="1:10" x14ac:dyDescent="0.2">
      <c r="A251" s="248"/>
      <c r="B251" s="82" t="s">
        <v>56</v>
      </c>
      <c r="C251" s="6" t="s">
        <v>9</v>
      </c>
      <c r="D251" s="6" t="s">
        <v>23</v>
      </c>
      <c r="E251" s="6" t="s">
        <v>139</v>
      </c>
      <c r="F251" s="80" t="s">
        <v>266</v>
      </c>
      <c r="G251" s="81" t="s">
        <v>54</v>
      </c>
      <c r="H251" s="88">
        <f>H252</f>
        <v>84396.03</v>
      </c>
      <c r="I251" s="88">
        <f>I252</f>
        <v>84396.03</v>
      </c>
      <c r="J251" s="234">
        <f t="shared" si="5"/>
        <v>100</v>
      </c>
    </row>
    <row r="252" spans="1:10" ht="25.5" x14ac:dyDescent="0.2">
      <c r="A252" s="248"/>
      <c r="B252" s="35" t="s">
        <v>57</v>
      </c>
      <c r="C252" s="6" t="s">
        <v>9</v>
      </c>
      <c r="D252" s="6" t="s">
        <v>23</v>
      </c>
      <c r="E252" s="6" t="s">
        <v>139</v>
      </c>
      <c r="F252" s="80" t="s">
        <v>266</v>
      </c>
      <c r="G252" s="81" t="s">
        <v>55</v>
      </c>
      <c r="H252" s="89">
        <v>84396.03</v>
      </c>
      <c r="I252" s="89">
        <v>84396.03</v>
      </c>
      <c r="J252" s="234">
        <f t="shared" si="5"/>
        <v>100</v>
      </c>
    </row>
    <row r="253" spans="1:10" x14ac:dyDescent="0.2">
      <c r="A253" s="248"/>
      <c r="B253" s="34" t="s">
        <v>34</v>
      </c>
      <c r="C253" s="6" t="s">
        <v>9</v>
      </c>
      <c r="D253" s="6" t="s">
        <v>23</v>
      </c>
      <c r="E253" s="6" t="s">
        <v>139</v>
      </c>
      <c r="F253" s="6" t="s">
        <v>164</v>
      </c>
      <c r="G253" s="19"/>
      <c r="H253" s="85">
        <f>+H254</f>
        <v>35000</v>
      </c>
      <c r="I253" s="85">
        <f>+I254</f>
        <v>35000</v>
      </c>
      <c r="J253" s="234">
        <f t="shared" si="5"/>
        <v>100</v>
      </c>
    </row>
    <row r="254" spans="1:10" ht="25.5" x14ac:dyDescent="0.2">
      <c r="A254" s="248"/>
      <c r="B254" s="82" t="s">
        <v>413</v>
      </c>
      <c r="C254" s="6" t="s">
        <v>9</v>
      </c>
      <c r="D254" s="6" t="s">
        <v>23</v>
      </c>
      <c r="E254" s="6" t="s">
        <v>139</v>
      </c>
      <c r="F254" s="6" t="s">
        <v>164</v>
      </c>
      <c r="G254" s="19" t="s">
        <v>37</v>
      </c>
      <c r="H254" s="85">
        <f>H255</f>
        <v>35000</v>
      </c>
      <c r="I254" s="85">
        <f>I255</f>
        <v>35000</v>
      </c>
      <c r="J254" s="234">
        <f t="shared" si="5"/>
        <v>100</v>
      </c>
    </row>
    <row r="255" spans="1:10" ht="25.5" x14ac:dyDescent="0.2">
      <c r="A255" s="248"/>
      <c r="B255" s="38" t="s">
        <v>40</v>
      </c>
      <c r="C255" s="6" t="s">
        <v>9</v>
      </c>
      <c r="D255" s="6" t="s">
        <v>23</v>
      </c>
      <c r="E255" s="6" t="s">
        <v>139</v>
      </c>
      <c r="F255" s="6" t="s">
        <v>164</v>
      </c>
      <c r="G255" s="19" t="s">
        <v>38</v>
      </c>
      <c r="H255" s="88">
        <v>35000</v>
      </c>
      <c r="I255" s="88">
        <v>35000</v>
      </c>
      <c r="J255" s="234">
        <f t="shared" si="5"/>
        <v>100</v>
      </c>
    </row>
    <row r="256" spans="1:10" x14ac:dyDescent="0.2">
      <c r="A256" s="79"/>
      <c r="B256" s="34"/>
      <c r="C256" s="6"/>
      <c r="D256" s="6"/>
      <c r="E256" s="6"/>
      <c r="F256" s="6"/>
      <c r="G256" s="19"/>
      <c r="H256" s="85"/>
      <c r="I256" s="85"/>
      <c r="J256" s="85"/>
    </row>
    <row r="257" spans="1:10" ht="27.75" customHeight="1" x14ac:dyDescent="0.2">
      <c r="A257" s="29" t="s">
        <v>4</v>
      </c>
      <c r="B257" s="40" t="s">
        <v>234</v>
      </c>
      <c r="C257" s="8" t="s">
        <v>11</v>
      </c>
      <c r="D257" s="8" t="s">
        <v>23</v>
      </c>
      <c r="E257" s="8" t="s">
        <v>139</v>
      </c>
      <c r="F257" s="8" t="s">
        <v>140</v>
      </c>
      <c r="G257" s="21"/>
      <c r="H257" s="87">
        <f>H258+H262</f>
        <v>4220260</v>
      </c>
      <c r="I257" s="87">
        <f>I258+I262</f>
        <v>4220260</v>
      </c>
      <c r="J257" s="236">
        <f>I257/H257*100</f>
        <v>100</v>
      </c>
    </row>
    <row r="258" spans="1:10" ht="27.75" customHeight="1" x14ac:dyDescent="0.2">
      <c r="A258" s="31" t="s">
        <v>193</v>
      </c>
      <c r="B258" s="84" t="s">
        <v>188</v>
      </c>
      <c r="C258" s="7" t="s">
        <v>11</v>
      </c>
      <c r="D258" s="7" t="s">
        <v>3</v>
      </c>
      <c r="E258" s="7" t="s">
        <v>139</v>
      </c>
      <c r="F258" s="7" t="s">
        <v>140</v>
      </c>
      <c r="G258" s="20"/>
      <c r="H258" s="86">
        <f t="shared" ref="H258:I260" si="6">H259</f>
        <v>50000</v>
      </c>
      <c r="I258" s="86">
        <f t="shared" si="6"/>
        <v>50000</v>
      </c>
      <c r="J258" s="237">
        <f>I258/H258*100</f>
        <v>100</v>
      </c>
    </row>
    <row r="259" spans="1:10" ht="27.75" customHeight="1" x14ac:dyDescent="0.2">
      <c r="A259" s="251"/>
      <c r="B259" s="83" t="s">
        <v>190</v>
      </c>
      <c r="C259" s="80" t="s">
        <v>11</v>
      </c>
      <c r="D259" s="80" t="s">
        <v>3</v>
      </c>
      <c r="E259" s="80" t="s">
        <v>139</v>
      </c>
      <c r="F259" s="80" t="s">
        <v>189</v>
      </c>
      <c r="G259" s="81"/>
      <c r="H259" s="93">
        <f t="shared" si="6"/>
        <v>50000</v>
      </c>
      <c r="I259" s="93">
        <f t="shared" si="6"/>
        <v>50000</v>
      </c>
      <c r="J259" s="238">
        <f>I259/H259*100</f>
        <v>100</v>
      </c>
    </row>
    <row r="260" spans="1:10" ht="15" customHeight="1" x14ac:dyDescent="0.2">
      <c r="A260" s="251"/>
      <c r="B260" s="82" t="s">
        <v>413</v>
      </c>
      <c r="C260" s="80" t="s">
        <v>11</v>
      </c>
      <c r="D260" s="80" t="s">
        <v>3</v>
      </c>
      <c r="E260" s="80" t="s">
        <v>139</v>
      </c>
      <c r="F260" s="80" t="s">
        <v>189</v>
      </c>
      <c r="G260" s="81" t="s">
        <v>37</v>
      </c>
      <c r="H260" s="93">
        <f t="shared" si="6"/>
        <v>50000</v>
      </c>
      <c r="I260" s="93">
        <f t="shared" si="6"/>
        <v>50000</v>
      </c>
      <c r="J260" s="238">
        <f t="shared" ref="J260:J271" si="7">I260/H260*100</f>
        <v>100</v>
      </c>
    </row>
    <row r="261" spans="1:10" ht="27.75" customHeight="1" x14ac:dyDescent="0.2">
      <c r="A261" s="251"/>
      <c r="B261" s="38" t="s">
        <v>40</v>
      </c>
      <c r="C261" s="80" t="s">
        <v>11</v>
      </c>
      <c r="D261" s="80" t="s">
        <v>3</v>
      </c>
      <c r="E261" s="80" t="s">
        <v>139</v>
      </c>
      <c r="F261" s="80" t="s">
        <v>189</v>
      </c>
      <c r="G261" s="81" t="s">
        <v>38</v>
      </c>
      <c r="H261" s="89">
        <v>50000</v>
      </c>
      <c r="I261" s="89">
        <v>50000</v>
      </c>
      <c r="J261" s="238">
        <f t="shared" si="7"/>
        <v>100</v>
      </c>
    </row>
    <row r="262" spans="1:10" ht="15.75" customHeight="1" x14ac:dyDescent="0.2">
      <c r="A262" s="49" t="s">
        <v>194</v>
      </c>
      <c r="B262" s="84" t="s">
        <v>277</v>
      </c>
      <c r="C262" s="7" t="s">
        <v>11</v>
      </c>
      <c r="D262" s="7" t="s">
        <v>10</v>
      </c>
      <c r="E262" s="7" t="s">
        <v>139</v>
      </c>
      <c r="F262" s="7" t="s">
        <v>140</v>
      </c>
      <c r="G262" s="20"/>
      <c r="H262" s="86">
        <f>H263+H266+H269</f>
        <v>4170260</v>
      </c>
      <c r="I262" s="86">
        <f>I263+I266+I269</f>
        <v>4170260</v>
      </c>
      <c r="J262" s="237">
        <f t="shared" si="7"/>
        <v>100</v>
      </c>
    </row>
    <row r="263" spans="1:10" ht="17.25" customHeight="1" x14ac:dyDescent="0.2">
      <c r="A263" s="249"/>
      <c r="B263" s="38" t="s">
        <v>192</v>
      </c>
      <c r="C263" s="80" t="s">
        <v>11</v>
      </c>
      <c r="D263" s="80" t="s">
        <v>10</v>
      </c>
      <c r="E263" s="80" t="s">
        <v>139</v>
      </c>
      <c r="F263" s="80" t="s">
        <v>191</v>
      </c>
      <c r="G263" s="81"/>
      <c r="H263" s="93">
        <f>H264</f>
        <v>4017154.04</v>
      </c>
      <c r="I263" s="93">
        <f>I264</f>
        <v>4017154.04</v>
      </c>
      <c r="J263" s="238">
        <f t="shared" si="7"/>
        <v>100</v>
      </c>
    </row>
    <row r="264" spans="1:10" ht="27.75" customHeight="1" x14ac:dyDescent="0.2">
      <c r="A264" s="248"/>
      <c r="B264" s="38" t="s">
        <v>47</v>
      </c>
      <c r="C264" s="80" t="s">
        <v>11</v>
      </c>
      <c r="D264" s="80" t="s">
        <v>10</v>
      </c>
      <c r="E264" s="80" t="s">
        <v>139</v>
      </c>
      <c r="F264" s="80" t="s">
        <v>191</v>
      </c>
      <c r="G264" s="81" t="s">
        <v>45</v>
      </c>
      <c r="H264" s="93">
        <f>H265</f>
        <v>4017154.04</v>
      </c>
      <c r="I264" s="93">
        <f>I265</f>
        <v>4017154.04</v>
      </c>
      <c r="J264" s="238">
        <f t="shared" si="7"/>
        <v>100</v>
      </c>
    </row>
    <row r="265" spans="1:10" ht="14.25" customHeight="1" x14ac:dyDescent="0.2">
      <c r="A265" s="248"/>
      <c r="B265" s="38" t="s">
        <v>48</v>
      </c>
      <c r="C265" s="80" t="s">
        <v>11</v>
      </c>
      <c r="D265" s="80" t="s">
        <v>10</v>
      </c>
      <c r="E265" s="80" t="s">
        <v>139</v>
      </c>
      <c r="F265" s="80" t="s">
        <v>191</v>
      </c>
      <c r="G265" s="81" t="s">
        <v>46</v>
      </c>
      <c r="H265" s="89">
        <v>4017154.04</v>
      </c>
      <c r="I265" s="89">
        <f>3998776.04+18378</f>
        <v>4017154.04</v>
      </c>
      <c r="J265" s="238">
        <f t="shared" si="7"/>
        <v>100</v>
      </c>
    </row>
    <row r="266" spans="1:10" ht="42" customHeight="1" x14ac:dyDescent="0.2">
      <c r="A266" s="248"/>
      <c r="B266" s="38" t="s">
        <v>110</v>
      </c>
      <c r="C266" s="80" t="s">
        <v>11</v>
      </c>
      <c r="D266" s="80" t="s">
        <v>10</v>
      </c>
      <c r="E266" s="80" t="s">
        <v>139</v>
      </c>
      <c r="F266" s="80" t="s">
        <v>146</v>
      </c>
      <c r="G266" s="81"/>
      <c r="H266" s="93">
        <f>H267</f>
        <v>97673.85</v>
      </c>
      <c r="I266" s="93">
        <f>I267</f>
        <v>97673.85</v>
      </c>
      <c r="J266" s="238">
        <f t="shared" si="7"/>
        <v>100</v>
      </c>
    </row>
    <row r="267" spans="1:10" ht="27.75" customHeight="1" x14ac:dyDescent="0.2">
      <c r="A267" s="248"/>
      <c r="B267" s="38" t="s">
        <v>47</v>
      </c>
      <c r="C267" s="80" t="s">
        <v>11</v>
      </c>
      <c r="D267" s="80" t="s">
        <v>10</v>
      </c>
      <c r="E267" s="80" t="s">
        <v>139</v>
      </c>
      <c r="F267" s="80" t="s">
        <v>146</v>
      </c>
      <c r="G267" s="81" t="s">
        <v>45</v>
      </c>
      <c r="H267" s="93">
        <f>H268</f>
        <v>97673.85</v>
      </c>
      <c r="I267" s="93">
        <f>I268</f>
        <v>97673.85</v>
      </c>
      <c r="J267" s="238">
        <f t="shared" si="7"/>
        <v>100</v>
      </c>
    </row>
    <row r="268" spans="1:10" ht="14.25" customHeight="1" x14ac:dyDescent="0.2">
      <c r="A268" s="248"/>
      <c r="B268" s="38" t="s">
        <v>48</v>
      </c>
      <c r="C268" s="80" t="s">
        <v>11</v>
      </c>
      <c r="D268" s="80" t="s">
        <v>10</v>
      </c>
      <c r="E268" s="80" t="s">
        <v>139</v>
      </c>
      <c r="F268" s="80" t="s">
        <v>146</v>
      </c>
      <c r="G268" s="81" t="s">
        <v>46</v>
      </c>
      <c r="H268" s="89">
        <v>97673.85</v>
      </c>
      <c r="I268" s="89">
        <v>97673.85</v>
      </c>
      <c r="J268" s="238">
        <f t="shared" si="7"/>
        <v>100</v>
      </c>
    </row>
    <row r="269" spans="1:10" ht="51" x14ac:dyDescent="0.2">
      <c r="A269" s="248"/>
      <c r="B269" s="145" t="s">
        <v>370</v>
      </c>
      <c r="C269" s="80" t="s">
        <v>11</v>
      </c>
      <c r="D269" s="80" t="s">
        <v>10</v>
      </c>
      <c r="E269" s="59" t="s">
        <v>139</v>
      </c>
      <c r="F269" s="55" t="s">
        <v>369</v>
      </c>
      <c r="G269" s="58"/>
      <c r="H269" s="89">
        <f>H270</f>
        <v>55432.11</v>
      </c>
      <c r="I269" s="89">
        <f>I270</f>
        <v>55432.11</v>
      </c>
      <c r="J269" s="238">
        <f t="shared" si="7"/>
        <v>100</v>
      </c>
    </row>
    <row r="270" spans="1:10" ht="25.5" x14ac:dyDescent="0.2">
      <c r="A270" s="248"/>
      <c r="B270" s="109" t="s">
        <v>47</v>
      </c>
      <c r="C270" s="80" t="s">
        <v>11</v>
      </c>
      <c r="D270" s="80" t="s">
        <v>10</v>
      </c>
      <c r="E270" s="59" t="s">
        <v>139</v>
      </c>
      <c r="F270" s="55" t="s">
        <v>369</v>
      </c>
      <c r="G270" s="144" t="s">
        <v>45</v>
      </c>
      <c r="H270" s="89">
        <f>H271</f>
        <v>55432.11</v>
      </c>
      <c r="I270" s="89">
        <f>I271</f>
        <v>55432.11</v>
      </c>
      <c r="J270" s="238">
        <f t="shared" si="7"/>
        <v>100</v>
      </c>
    </row>
    <row r="271" spans="1:10" x14ac:dyDescent="0.2">
      <c r="A271" s="248"/>
      <c r="B271" s="145" t="s">
        <v>48</v>
      </c>
      <c r="C271" s="80" t="s">
        <v>11</v>
      </c>
      <c r="D271" s="80" t="s">
        <v>10</v>
      </c>
      <c r="E271" s="59" t="s">
        <v>139</v>
      </c>
      <c r="F271" s="55" t="s">
        <v>369</v>
      </c>
      <c r="G271" s="144" t="s">
        <v>46</v>
      </c>
      <c r="H271" s="89">
        <v>55432.11</v>
      </c>
      <c r="I271" s="89">
        <v>55432.11</v>
      </c>
      <c r="J271" s="238">
        <f t="shared" si="7"/>
        <v>100</v>
      </c>
    </row>
    <row r="272" spans="1:10" x14ac:dyDescent="0.2">
      <c r="A272" s="250"/>
      <c r="B272" s="34"/>
      <c r="C272" s="5"/>
      <c r="D272" s="5"/>
      <c r="E272" s="5"/>
      <c r="F272" s="6"/>
      <c r="G272" s="19"/>
      <c r="H272" s="85"/>
      <c r="I272" s="85"/>
      <c r="J272" s="85"/>
    </row>
    <row r="273" spans="1:10" ht="67.5" customHeight="1" x14ac:dyDescent="0.2">
      <c r="A273" s="77" t="s">
        <v>5</v>
      </c>
      <c r="B273" s="39" t="s">
        <v>320</v>
      </c>
      <c r="C273" s="7" t="s">
        <v>119</v>
      </c>
      <c r="D273" s="7" t="s">
        <v>23</v>
      </c>
      <c r="E273" s="7" t="s">
        <v>139</v>
      </c>
      <c r="F273" s="7" t="s">
        <v>140</v>
      </c>
      <c r="G273" s="20"/>
      <c r="H273" s="86">
        <f>+H274+H281+H288</f>
        <v>4093720.6399999997</v>
      </c>
      <c r="I273" s="86">
        <f>+I274+I281+I288</f>
        <v>3928342.33</v>
      </c>
      <c r="J273" s="237">
        <f>I273/H273*100</f>
        <v>95.960195515441924</v>
      </c>
    </row>
    <row r="274" spans="1:10" ht="38.25" x14ac:dyDescent="0.2">
      <c r="A274" s="142"/>
      <c r="B274" s="124" t="s">
        <v>270</v>
      </c>
      <c r="C274" s="6" t="s">
        <v>119</v>
      </c>
      <c r="D274" s="6" t="s">
        <v>23</v>
      </c>
      <c r="E274" s="6" t="s">
        <v>139</v>
      </c>
      <c r="F274" s="80" t="s">
        <v>268</v>
      </c>
      <c r="G274" s="81"/>
      <c r="H274" s="88">
        <f>H275+H277+H279</f>
        <v>548278.6399999999</v>
      </c>
      <c r="I274" s="88">
        <f>I275+I277+I279</f>
        <v>537038.6399999999</v>
      </c>
      <c r="J274" s="239">
        <f>I274/H274*100</f>
        <v>97.949947493850942</v>
      </c>
    </row>
    <row r="275" spans="1:10" ht="38.25" x14ac:dyDescent="0.2">
      <c r="A275" s="142"/>
      <c r="B275" s="82" t="s">
        <v>64</v>
      </c>
      <c r="C275" s="6" t="s">
        <v>119</v>
      </c>
      <c r="D275" s="6" t="s">
        <v>23</v>
      </c>
      <c r="E275" s="6" t="s">
        <v>139</v>
      </c>
      <c r="F275" s="80" t="s">
        <v>268</v>
      </c>
      <c r="G275" s="81" t="s">
        <v>62</v>
      </c>
      <c r="H275" s="88">
        <f>H276</f>
        <v>264297.09999999998</v>
      </c>
      <c r="I275" s="88">
        <f>I276</f>
        <v>263697.09999999998</v>
      </c>
      <c r="J275" s="239">
        <f t="shared" ref="J275:J290" si="8">I275/H275*100</f>
        <v>99.772982753121397</v>
      </c>
    </row>
    <row r="276" spans="1:10" x14ac:dyDescent="0.2">
      <c r="A276" s="142"/>
      <c r="B276" s="82" t="s">
        <v>84</v>
      </c>
      <c r="C276" s="6" t="s">
        <v>119</v>
      </c>
      <c r="D276" s="6" t="s">
        <v>23</v>
      </c>
      <c r="E276" s="6" t="s">
        <v>139</v>
      </c>
      <c r="F276" s="80" t="s">
        <v>268</v>
      </c>
      <c r="G276" s="81" t="s">
        <v>85</v>
      </c>
      <c r="H276" s="88">
        <v>264297.09999999998</v>
      </c>
      <c r="I276" s="88">
        <v>263697.09999999998</v>
      </c>
      <c r="J276" s="239">
        <f t="shared" si="8"/>
        <v>99.772982753121397</v>
      </c>
    </row>
    <row r="277" spans="1:10" ht="25.5" x14ac:dyDescent="0.2">
      <c r="A277" s="142"/>
      <c r="B277" s="82" t="s">
        <v>413</v>
      </c>
      <c r="C277" s="6" t="s">
        <v>119</v>
      </c>
      <c r="D277" s="6" t="s">
        <v>23</v>
      </c>
      <c r="E277" s="6" t="s">
        <v>139</v>
      </c>
      <c r="F277" s="80" t="s">
        <v>268</v>
      </c>
      <c r="G277" s="81" t="s">
        <v>37</v>
      </c>
      <c r="H277" s="88">
        <f>H278</f>
        <v>279041.53999999998</v>
      </c>
      <c r="I277" s="88">
        <f>I278</f>
        <v>268401.53999999998</v>
      </c>
      <c r="J277" s="239">
        <f t="shared" si="8"/>
        <v>96.186947649443169</v>
      </c>
    </row>
    <row r="278" spans="1:10" ht="25.5" x14ac:dyDescent="0.2">
      <c r="A278" s="142"/>
      <c r="B278" s="38" t="s">
        <v>40</v>
      </c>
      <c r="C278" s="6" t="s">
        <v>119</v>
      </c>
      <c r="D278" s="6" t="s">
        <v>23</v>
      </c>
      <c r="E278" s="6" t="s">
        <v>139</v>
      </c>
      <c r="F278" s="80" t="s">
        <v>268</v>
      </c>
      <c r="G278" s="81" t="s">
        <v>38</v>
      </c>
      <c r="H278" s="88">
        <v>279041.53999999998</v>
      </c>
      <c r="I278" s="88">
        <v>268401.53999999998</v>
      </c>
      <c r="J278" s="239">
        <f t="shared" si="8"/>
        <v>96.186947649443169</v>
      </c>
    </row>
    <row r="279" spans="1:10" x14ac:dyDescent="0.2">
      <c r="A279" s="182"/>
      <c r="B279" s="103" t="s">
        <v>56</v>
      </c>
      <c r="C279" s="6" t="s">
        <v>119</v>
      </c>
      <c r="D279" s="6" t="s">
        <v>23</v>
      </c>
      <c r="E279" s="6" t="s">
        <v>139</v>
      </c>
      <c r="F279" s="80" t="s">
        <v>268</v>
      </c>
      <c r="G279" s="81" t="s">
        <v>54</v>
      </c>
      <c r="H279" s="88">
        <f>H280</f>
        <v>4940</v>
      </c>
      <c r="I279" s="88">
        <f>I280</f>
        <v>4940</v>
      </c>
      <c r="J279" s="239">
        <f t="shared" si="8"/>
        <v>100</v>
      </c>
    </row>
    <row r="280" spans="1:10" x14ac:dyDescent="0.2">
      <c r="A280" s="182"/>
      <c r="B280" s="155" t="s">
        <v>72</v>
      </c>
      <c r="C280" s="6" t="s">
        <v>119</v>
      </c>
      <c r="D280" s="6" t="s">
        <v>23</v>
      </c>
      <c r="E280" s="6" t="s">
        <v>139</v>
      </c>
      <c r="F280" s="80" t="s">
        <v>268</v>
      </c>
      <c r="G280" s="81" t="s">
        <v>73</v>
      </c>
      <c r="H280" s="88">
        <v>4940</v>
      </c>
      <c r="I280" s="88">
        <v>4940</v>
      </c>
      <c r="J280" s="239">
        <f t="shared" si="8"/>
        <v>100</v>
      </c>
    </row>
    <row r="281" spans="1:10" ht="38.25" x14ac:dyDescent="0.2">
      <c r="A281" s="142"/>
      <c r="B281" s="124" t="s">
        <v>271</v>
      </c>
      <c r="C281" s="6" t="s">
        <v>119</v>
      </c>
      <c r="D281" s="6" t="s">
        <v>23</v>
      </c>
      <c r="E281" s="6" t="s">
        <v>139</v>
      </c>
      <c r="F281" s="80" t="s">
        <v>269</v>
      </c>
      <c r="G281" s="81"/>
      <c r="H281" s="88">
        <f>H282+H284+H286</f>
        <v>1077662</v>
      </c>
      <c r="I281" s="88">
        <f>I282+I284+I286</f>
        <v>1001621.17</v>
      </c>
      <c r="J281" s="239">
        <f t="shared" si="8"/>
        <v>92.943907273338027</v>
      </c>
    </row>
    <row r="282" spans="1:10" ht="38.25" x14ac:dyDescent="0.2">
      <c r="A282" s="142"/>
      <c r="B282" s="82" t="s">
        <v>64</v>
      </c>
      <c r="C282" s="6" t="s">
        <v>119</v>
      </c>
      <c r="D282" s="6" t="s">
        <v>23</v>
      </c>
      <c r="E282" s="6" t="s">
        <v>139</v>
      </c>
      <c r="F282" s="80" t="s">
        <v>269</v>
      </c>
      <c r="G282" s="81" t="s">
        <v>62</v>
      </c>
      <c r="H282" s="88">
        <f>H283</f>
        <v>407100</v>
      </c>
      <c r="I282" s="88">
        <f>I283</f>
        <v>406373.08</v>
      </c>
      <c r="J282" s="239">
        <f t="shared" si="8"/>
        <v>99.821439449766643</v>
      </c>
    </row>
    <row r="283" spans="1:10" x14ac:dyDescent="0.2">
      <c r="A283" s="142"/>
      <c r="B283" s="82" t="s">
        <v>84</v>
      </c>
      <c r="C283" s="6" t="s">
        <v>119</v>
      </c>
      <c r="D283" s="6" t="s">
        <v>23</v>
      </c>
      <c r="E283" s="6" t="s">
        <v>139</v>
      </c>
      <c r="F283" s="80" t="s">
        <v>269</v>
      </c>
      <c r="G283" s="81" t="s">
        <v>85</v>
      </c>
      <c r="H283" s="88">
        <v>407100</v>
      </c>
      <c r="I283" s="88">
        <f>311806.27+94566.81</f>
        <v>406373.08</v>
      </c>
      <c r="J283" s="239">
        <f t="shared" si="8"/>
        <v>99.821439449766643</v>
      </c>
    </row>
    <row r="284" spans="1:10" ht="25.5" x14ac:dyDescent="0.2">
      <c r="A284" s="142"/>
      <c r="B284" s="82" t="s">
        <v>413</v>
      </c>
      <c r="C284" s="6" t="s">
        <v>119</v>
      </c>
      <c r="D284" s="6" t="s">
        <v>23</v>
      </c>
      <c r="E284" s="6" t="s">
        <v>139</v>
      </c>
      <c r="F284" s="80" t="s">
        <v>269</v>
      </c>
      <c r="G284" s="81" t="s">
        <v>37</v>
      </c>
      <c r="H284" s="88">
        <f>H285</f>
        <v>457000</v>
      </c>
      <c r="I284" s="88">
        <f>I285</f>
        <v>381686.09</v>
      </c>
      <c r="J284" s="239">
        <f t="shared" si="8"/>
        <v>83.519932166301984</v>
      </c>
    </row>
    <row r="285" spans="1:10" ht="25.5" x14ac:dyDescent="0.2">
      <c r="A285" s="142"/>
      <c r="B285" s="38" t="s">
        <v>40</v>
      </c>
      <c r="C285" s="6" t="s">
        <v>119</v>
      </c>
      <c r="D285" s="6" t="s">
        <v>23</v>
      </c>
      <c r="E285" s="6" t="s">
        <v>139</v>
      </c>
      <c r="F285" s="80" t="s">
        <v>269</v>
      </c>
      <c r="G285" s="81" t="s">
        <v>38</v>
      </c>
      <c r="H285" s="88">
        <v>457000</v>
      </c>
      <c r="I285" s="88">
        <v>381686.09</v>
      </c>
      <c r="J285" s="239">
        <f t="shared" si="8"/>
        <v>83.519932166301984</v>
      </c>
    </row>
    <row r="286" spans="1:10" x14ac:dyDescent="0.2">
      <c r="A286" s="170"/>
      <c r="B286" s="82" t="s">
        <v>51</v>
      </c>
      <c r="C286" s="6" t="s">
        <v>119</v>
      </c>
      <c r="D286" s="6" t="s">
        <v>23</v>
      </c>
      <c r="E286" s="6" t="s">
        <v>139</v>
      </c>
      <c r="F286" s="80" t="s">
        <v>269</v>
      </c>
      <c r="G286" s="81" t="s">
        <v>17</v>
      </c>
      <c r="H286" s="88">
        <f>H287</f>
        <v>213562</v>
      </c>
      <c r="I286" s="88">
        <f>I287</f>
        <v>213562</v>
      </c>
      <c r="J286" s="239">
        <f t="shared" si="8"/>
        <v>100</v>
      </c>
    </row>
    <row r="287" spans="1:10" x14ac:dyDescent="0.2">
      <c r="A287" s="170"/>
      <c r="B287" s="35" t="s">
        <v>196</v>
      </c>
      <c r="C287" s="6" t="s">
        <v>119</v>
      </c>
      <c r="D287" s="6" t="s">
        <v>23</v>
      </c>
      <c r="E287" s="6" t="s">
        <v>139</v>
      </c>
      <c r="F287" s="80" t="s">
        <v>269</v>
      </c>
      <c r="G287" s="81" t="s">
        <v>195</v>
      </c>
      <c r="H287" s="88">
        <v>213562</v>
      </c>
      <c r="I287" s="88">
        <v>213562</v>
      </c>
      <c r="J287" s="239">
        <f t="shared" si="8"/>
        <v>100</v>
      </c>
    </row>
    <row r="288" spans="1:10" ht="25.5" x14ac:dyDescent="0.2">
      <c r="A288" s="202"/>
      <c r="B288" s="124" t="s">
        <v>264</v>
      </c>
      <c r="C288" s="6" t="s">
        <v>119</v>
      </c>
      <c r="D288" s="6" t="s">
        <v>23</v>
      </c>
      <c r="E288" s="6" t="s">
        <v>139</v>
      </c>
      <c r="F288" s="143" t="s">
        <v>377</v>
      </c>
      <c r="G288" s="81"/>
      <c r="H288" s="88">
        <f>H289</f>
        <v>2467780</v>
      </c>
      <c r="I288" s="88">
        <f>I289</f>
        <v>2389682.52</v>
      </c>
      <c r="J288" s="239">
        <f t="shared" si="8"/>
        <v>96.835314331099212</v>
      </c>
    </row>
    <row r="289" spans="1:10" ht="25.5" x14ac:dyDescent="0.2">
      <c r="A289" s="202"/>
      <c r="B289" s="82" t="s">
        <v>413</v>
      </c>
      <c r="C289" s="6" t="s">
        <v>119</v>
      </c>
      <c r="D289" s="6" t="s">
        <v>23</v>
      </c>
      <c r="E289" s="6" t="s">
        <v>139</v>
      </c>
      <c r="F289" s="143" t="s">
        <v>377</v>
      </c>
      <c r="G289" s="81" t="s">
        <v>37</v>
      </c>
      <c r="H289" s="88">
        <f>H290</f>
        <v>2467780</v>
      </c>
      <c r="I289" s="88">
        <f>I290</f>
        <v>2389682.52</v>
      </c>
      <c r="J289" s="239">
        <f t="shared" si="8"/>
        <v>96.835314331099212</v>
      </c>
    </row>
    <row r="290" spans="1:10" ht="25.5" x14ac:dyDescent="0.2">
      <c r="A290" s="202"/>
      <c r="B290" s="38" t="s">
        <v>40</v>
      </c>
      <c r="C290" s="6" t="s">
        <v>119</v>
      </c>
      <c r="D290" s="6" t="s">
        <v>23</v>
      </c>
      <c r="E290" s="6" t="s">
        <v>139</v>
      </c>
      <c r="F290" s="143" t="s">
        <v>377</v>
      </c>
      <c r="G290" s="81" t="s">
        <v>38</v>
      </c>
      <c r="H290" s="88">
        <v>2467780</v>
      </c>
      <c r="I290" s="88">
        <v>2389682.52</v>
      </c>
      <c r="J290" s="239">
        <f t="shared" si="8"/>
        <v>96.835314331099212</v>
      </c>
    </row>
    <row r="291" spans="1:10" x14ac:dyDescent="0.2">
      <c r="A291" s="105"/>
      <c r="B291" s="34"/>
      <c r="C291" s="5"/>
      <c r="D291" s="5"/>
      <c r="E291" s="5"/>
      <c r="F291" s="6"/>
      <c r="G291" s="19"/>
      <c r="H291" s="85"/>
      <c r="I291" s="85"/>
      <c r="J291" s="85"/>
    </row>
    <row r="292" spans="1:10" ht="44.25" customHeight="1" x14ac:dyDescent="0.2">
      <c r="A292" s="29" t="s">
        <v>6</v>
      </c>
      <c r="B292" s="42" t="s">
        <v>291</v>
      </c>
      <c r="C292" s="9" t="s">
        <v>30</v>
      </c>
      <c r="D292" s="9" t="s">
        <v>23</v>
      </c>
      <c r="E292" s="9" t="s">
        <v>139</v>
      </c>
      <c r="F292" s="8" t="s">
        <v>140</v>
      </c>
      <c r="G292" s="20"/>
      <c r="H292" s="86">
        <f>+H293+H296</f>
        <v>7800000</v>
      </c>
      <c r="I292" s="86">
        <f>+I293+I296</f>
        <v>270000</v>
      </c>
      <c r="J292" s="237">
        <f>I292/H292*100</f>
        <v>3.4615384615384617</v>
      </c>
    </row>
    <row r="293" spans="1:10" x14ac:dyDescent="0.2">
      <c r="A293" s="177"/>
      <c r="B293" s="180" t="s">
        <v>324</v>
      </c>
      <c r="C293" s="181" t="s">
        <v>30</v>
      </c>
      <c r="D293" s="181" t="s">
        <v>23</v>
      </c>
      <c r="E293" s="181" t="s">
        <v>139</v>
      </c>
      <c r="F293" s="80" t="s">
        <v>325</v>
      </c>
      <c r="G293" s="81"/>
      <c r="H293" s="93">
        <f>H294</f>
        <v>1800000</v>
      </c>
      <c r="I293" s="93">
        <f>I294</f>
        <v>270000</v>
      </c>
      <c r="J293" s="238">
        <f>I293/H293*100</f>
        <v>15</v>
      </c>
    </row>
    <row r="294" spans="1:10" ht="25.5" x14ac:dyDescent="0.2">
      <c r="A294" s="177"/>
      <c r="B294" s="180" t="s">
        <v>199</v>
      </c>
      <c r="C294" s="181" t="s">
        <v>30</v>
      </c>
      <c r="D294" s="181" t="s">
        <v>23</v>
      </c>
      <c r="E294" s="181" t="s">
        <v>139</v>
      </c>
      <c r="F294" s="80" t="s">
        <v>325</v>
      </c>
      <c r="G294" s="81" t="s">
        <v>197</v>
      </c>
      <c r="H294" s="93">
        <f>H295</f>
        <v>1800000</v>
      </c>
      <c r="I294" s="93">
        <f>I295</f>
        <v>270000</v>
      </c>
      <c r="J294" s="238">
        <f t="shared" ref="J294:J298" si="9">I294/H294*100</f>
        <v>15</v>
      </c>
    </row>
    <row r="295" spans="1:10" x14ac:dyDescent="0.2">
      <c r="A295" s="190"/>
      <c r="B295" s="193" t="s">
        <v>200</v>
      </c>
      <c r="C295" s="181" t="s">
        <v>30</v>
      </c>
      <c r="D295" s="181" t="s">
        <v>23</v>
      </c>
      <c r="E295" s="181" t="s">
        <v>139</v>
      </c>
      <c r="F295" s="80" t="s">
        <v>325</v>
      </c>
      <c r="G295" s="81" t="s">
        <v>198</v>
      </c>
      <c r="H295" s="89">
        <v>1800000</v>
      </c>
      <c r="I295" s="89">
        <v>270000</v>
      </c>
      <c r="J295" s="238">
        <f t="shared" si="9"/>
        <v>15</v>
      </c>
    </row>
    <row r="296" spans="1:10" ht="13.5" customHeight="1" x14ac:dyDescent="0.2">
      <c r="A296" s="189"/>
      <c r="B296" s="145" t="s">
        <v>348</v>
      </c>
      <c r="C296" s="55" t="s">
        <v>30</v>
      </c>
      <c r="D296" s="55" t="s">
        <v>23</v>
      </c>
      <c r="E296" s="55" t="s">
        <v>139</v>
      </c>
      <c r="F296" s="55" t="s">
        <v>347</v>
      </c>
      <c r="G296" s="56"/>
      <c r="H296" s="89">
        <f>H297</f>
        <v>6000000</v>
      </c>
      <c r="I296" s="89">
        <f>I297</f>
        <v>0</v>
      </c>
      <c r="J296" s="238">
        <f t="shared" si="9"/>
        <v>0</v>
      </c>
    </row>
    <row r="297" spans="1:10" ht="26.25" customHeight="1" x14ac:dyDescent="0.2">
      <c r="A297" s="189"/>
      <c r="B297" s="109" t="s">
        <v>47</v>
      </c>
      <c r="C297" s="55" t="s">
        <v>30</v>
      </c>
      <c r="D297" s="55" t="s">
        <v>23</v>
      </c>
      <c r="E297" s="55" t="s">
        <v>139</v>
      </c>
      <c r="F297" s="55" t="s">
        <v>347</v>
      </c>
      <c r="G297" s="56" t="s">
        <v>45</v>
      </c>
      <c r="H297" s="89">
        <f>H298</f>
        <v>6000000</v>
      </c>
      <c r="I297" s="89">
        <f>I298</f>
        <v>0</v>
      </c>
      <c r="J297" s="238">
        <f t="shared" si="9"/>
        <v>0</v>
      </c>
    </row>
    <row r="298" spans="1:10" ht="13.5" customHeight="1" x14ac:dyDescent="0.2">
      <c r="A298" s="192"/>
      <c r="B298" s="145" t="s">
        <v>48</v>
      </c>
      <c r="C298" s="55" t="s">
        <v>30</v>
      </c>
      <c r="D298" s="55" t="s">
        <v>23</v>
      </c>
      <c r="E298" s="55" t="s">
        <v>139</v>
      </c>
      <c r="F298" s="55" t="s">
        <v>347</v>
      </c>
      <c r="G298" s="56" t="s">
        <v>46</v>
      </c>
      <c r="H298" s="89">
        <v>6000000</v>
      </c>
      <c r="I298" s="89"/>
      <c r="J298" s="238">
        <f t="shared" si="9"/>
        <v>0</v>
      </c>
    </row>
    <row r="299" spans="1:10" x14ac:dyDescent="0.2">
      <c r="A299" s="105"/>
      <c r="B299" s="34"/>
      <c r="C299" s="6"/>
      <c r="D299" s="6"/>
      <c r="E299" s="6"/>
      <c r="F299" s="6"/>
      <c r="G299" s="19"/>
      <c r="H299" s="85"/>
      <c r="I299" s="85"/>
      <c r="J299" s="85"/>
    </row>
    <row r="300" spans="1:10" ht="45" customHeight="1" x14ac:dyDescent="0.2">
      <c r="A300" s="29" t="s">
        <v>7</v>
      </c>
      <c r="B300" s="41" t="s">
        <v>308</v>
      </c>
      <c r="C300" s="22" t="s">
        <v>15</v>
      </c>
      <c r="D300" s="10" t="s">
        <v>23</v>
      </c>
      <c r="E300" s="10" t="s">
        <v>139</v>
      </c>
      <c r="F300" s="22" t="s">
        <v>140</v>
      </c>
      <c r="G300" s="19"/>
      <c r="H300" s="86">
        <f>H301+H306</f>
        <v>300000</v>
      </c>
      <c r="I300" s="86">
        <f>I301+I306</f>
        <v>264578.34999999998</v>
      </c>
      <c r="J300" s="237">
        <f>I300/H300*100</f>
        <v>88.192783333333324</v>
      </c>
    </row>
    <row r="301" spans="1:10" x14ac:dyDescent="0.2">
      <c r="A301" s="247"/>
      <c r="B301" s="34" t="s">
        <v>120</v>
      </c>
      <c r="C301" s="6" t="s">
        <v>15</v>
      </c>
      <c r="D301" s="6" t="s">
        <v>23</v>
      </c>
      <c r="E301" s="6" t="s">
        <v>139</v>
      </c>
      <c r="F301" s="6" t="s">
        <v>157</v>
      </c>
      <c r="G301" s="19"/>
      <c r="H301" s="85">
        <f>H302+H304</f>
        <v>84800</v>
      </c>
      <c r="I301" s="85">
        <f>I302+I304</f>
        <v>76078.350000000006</v>
      </c>
      <c r="J301" s="234">
        <f>I301/H301*100</f>
        <v>89.715035377358504</v>
      </c>
    </row>
    <row r="302" spans="1:10" ht="25.5" x14ac:dyDescent="0.2">
      <c r="A302" s="248"/>
      <c r="B302" s="82" t="s">
        <v>413</v>
      </c>
      <c r="C302" s="6" t="s">
        <v>15</v>
      </c>
      <c r="D302" s="6" t="s">
        <v>23</v>
      </c>
      <c r="E302" s="6" t="s">
        <v>139</v>
      </c>
      <c r="F302" s="6" t="s">
        <v>157</v>
      </c>
      <c r="G302" s="19" t="s">
        <v>37</v>
      </c>
      <c r="H302" s="85">
        <f>H303</f>
        <v>50000</v>
      </c>
      <c r="I302" s="85">
        <f>I303</f>
        <v>41278.35</v>
      </c>
      <c r="J302" s="234">
        <f t="shared" ref="J302:J310" si="10">I302/H302*100</f>
        <v>82.556699999999992</v>
      </c>
    </row>
    <row r="303" spans="1:10" ht="25.5" x14ac:dyDescent="0.2">
      <c r="A303" s="248"/>
      <c r="B303" s="38" t="s">
        <v>40</v>
      </c>
      <c r="C303" s="6" t="s">
        <v>15</v>
      </c>
      <c r="D303" s="6" t="s">
        <v>23</v>
      </c>
      <c r="E303" s="6" t="s">
        <v>139</v>
      </c>
      <c r="F303" s="6" t="s">
        <v>157</v>
      </c>
      <c r="G303" s="19" t="s">
        <v>38</v>
      </c>
      <c r="H303" s="88">
        <v>50000</v>
      </c>
      <c r="I303" s="88">
        <v>41278.35</v>
      </c>
      <c r="J303" s="234">
        <f t="shared" si="10"/>
        <v>82.556699999999992</v>
      </c>
    </row>
    <row r="304" spans="1:10" x14ac:dyDescent="0.2">
      <c r="A304" s="248"/>
      <c r="B304" s="82" t="s">
        <v>41</v>
      </c>
      <c r="C304" s="6" t="s">
        <v>15</v>
      </c>
      <c r="D304" s="6" t="s">
        <v>23</v>
      </c>
      <c r="E304" s="6" t="s">
        <v>139</v>
      </c>
      <c r="F304" s="6" t="s">
        <v>157</v>
      </c>
      <c r="G304" s="81" t="s">
        <v>42</v>
      </c>
      <c r="H304" s="88">
        <f>H305</f>
        <v>34800</v>
      </c>
      <c r="I304" s="88">
        <f>I305</f>
        <v>34800</v>
      </c>
      <c r="J304" s="234">
        <f t="shared" si="10"/>
        <v>100</v>
      </c>
    </row>
    <row r="305" spans="1:10" x14ac:dyDescent="0.2">
      <c r="A305" s="248"/>
      <c r="B305" s="82" t="s">
        <v>273</v>
      </c>
      <c r="C305" s="6" t="s">
        <v>15</v>
      </c>
      <c r="D305" s="6" t="s">
        <v>23</v>
      </c>
      <c r="E305" s="6" t="s">
        <v>139</v>
      </c>
      <c r="F305" s="6" t="s">
        <v>157</v>
      </c>
      <c r="G305" s="81" t="s">
        <v>274</v>
      </c>
      <c r="H305" s="88">
        <v>34800</v>
      </c>
      <c r="I305" s="88">
        <v>34800</v>
      </c>
      <c r="J305" s="234">
        <f t="shared" si="10"/>
        <v>100</v>
      </c>
    </row>
    <row r="306" spans="1:10" x14ac:dyDescent="0.2">
      <c r="A306" s="248"/>
      <c r="B306" s="43" t="s">
        <v>121</v>
      </c>
      <c r="C306" s="6" t="s">
        <v>15</v>
      </c>
      <c r="D306" s="6" t="s">
        <v>23</v>
      </c>
      <c r="E306" s="6" t="s">
        <v>139</v>
      </c>
      <c r="F306" s="6" t="s">
        <v>158</v>
      </c>
      <c r="G306" s="19"/>
      <c r="H306" s="85">
        <f>H307+H309</f>
        <v>215200</v>
      </c>
      <c r="I306" s="85">
        <f>I307+I309</f>
        <v>188500</v>
      </c>
      <c r="J306" s="234">
        <f t="shared" si="10"/>
        <v>87.592936802973981</v>
      </c>
    </row>
    <row r="307" spans="1:10" ht="25.5" x14ac:dyDescent="0.2">
      <c r="A307" s="248"/>
      <c r="B307" s="82" t="s">
        <v>413</v>
      </c>
      <c r="C307" s="6" t="s">
        <v>15</v>
      </c>
      <c r="D307" s="6" t="s">
        <v>23</v>
      </c>
      <c r="E307" s="6" t="s">
        <v>139</v>
      </c>
      <c r="F307" s="6" t="s">
        <v>158</v>
      </c>
      <c r="G307" s="19" t="s">
        <v>37</v>
      </c>
      <c r="H307" s="85">
        <f>H308</f>
        <v>165200</v>
      </c>
      <c r="I307" s="85">
        <f>I308</f>
        <v>145900</v>
      </c>
      <c r="J307" s="234">
        <f t="shared" si="10"/>
        <v>88.317191283292971</v>
      </c>
    </row>
    <row r="308" spans="1:10" ht="25.5" x14ac:dyDescent="0.2">
      <c r="A308" s="250"/>
      <c r="B308" s="38" t="s">
        <v>40</v>
      </c>
      <c r="C308" s="6" t="s">
        <v>15</v>
      </c>
      <c r="D308" s="6" t="s">
        <v>23</v>
      </c>
      <c r="E308" s="6" t="s">
        <v>139</v>
      </c>
      <c r="F308" s="6" t="s">
        <v>158</v>
      </c>
      <c r="G308" s="19" t="s">
        <v>38</v>
      </c>
      <c r="H308" s="88">
        <v>165200</v>
      </c>
      <c r="I308" s="88">
        <v>145900</v>
      </c>
      <c r="J308" s="234">
        <f t="shared" si="10"/>
        <v>88.317191283292971</v>
      </c>
    </row>
    <row r="309" spans="1:10" x14ac:dyDescent="0.2">
      <c r="A309" s="165"/>
      <c r="B309" s="82" t="s">
        <v>41</v>
      </c>
      <c r="C309" s="6" t="s">
        <v>15</v>
      </c>
      <c r="D309" s="6" t="s">
        <v>23</v>
      </c>
      <c r="E309" s="6" t="s">
        <v>139</v>
      </c>
      <c r="F309" s="6" t="s">
        <v>158</v>
      </c>
      <c r="G309" s="81" t="s">
        <v>42</v>
      </c>
      <c r="H309" s="88">
        <f>H310</f>
        <v>50000</v>
      </c>
      <c r="I309" s="88">
        <f>I310</f>
        <v>42600</v>
      </c>
      <c r="J309" s="234">
        <f t="shared" si="10"/>
        <v>85.2</v>
      </c>
    </row>
    <row r="310" spans="1:10" x14ac:dyDescent="0.2">
      <c r="A310" s="165"/>
      <c r="B310" s="82" t="s">
        <v>273</v>
      </c>
      <c r="C310" s="6" t="s">
        <v>15</v>
      </c>
      <c r="D310" s="6" t="s">
        <v>23</v>
      </c>
      <c r="E310" s="6" t="s">
        <v>139</v>
      </c>
      <c r="F310" s="6" t="s">
        <v>158</v>
      </c>
      <c r="G310" s="81" t="s">
        <v>274</v>
      </c>
      <c r="H310" s="88">
        <v>50000</v>
      </c>
      <c r="I310" s="88">
        <v>42600</v>
      </c>
      <c r="J310" s="234">
        <f t="shared" si="10"/>
        <v>85.2</v>
      </c>
    </row>
    <row r="311" spans="1:10" x14ac:dyDescent="0.2">
      <c r="A311" s="106"/>
      <c r="B311" s="43"/>
      <c r="C311" s="5"/>
      <c r="D311" s="5"/>
      <c r="E311" s="5"/>
      <c r="F311" s="6"/>
      <c r="G311" s="19"/>
      <c r="H311" s="85"/>
      <c r="I311" s="85"/>
      <c r="J311" s="85"/>
    </row>
    <row r="312" spans="1:10" ht="45" x14ac:dyDescent="0.2">
      <c r="A312" s="120">
        <v>8</v>
      </c>
      <c r="B312" s="108" t="s">
        <v>239</v>
      </c>
      <c r="C312" s="8" t="s">
        <v>237</v>
      </c>
      <c r="D312" s="8" t="s">
        <v>23</v>
      </c>
      <c r="E312" s="8" t="s">
        <v>139</v>
      </c>
      <c r="F312" s="8" t="s">
        <v>140</v>
      </c>
      <c r="G312" s="18"/>
      <c r="H312" s="87">
        <f>H313+H323+H347+H351</f>
        <v>352983484.88000005</v>
      </c>
      <c r="I312" s="87">
        <f>I313+I323+I347+I351</f>
        <v>296249755.58999997</v>
      </c>
      <c r="J312" s="236">
        <f>I312/H312*100</f>
        <v>83.927370055489362</v>
      </c>
    </row>
    <row r="313" spans="1:10" x14ac:dyDescent="0.2">
      <c r="A313" s="119" t="s">
        <v>249</v>
      </c>
      <c r="B313" s="111" t="s">
        <v>240</v>
      </c>
      <c r="C313" s="7" t="s">
        <v>237</v>
      </c>
      <c r="D313" s="7" t="s">
        <v>3</v>
      </c>
      <c r="E313" s="7" t="s">
        <v>139</v>
      </c>
      <c r="F313" s="7" t="s">
        <v>140</v>
      </c>
      <c r="G313" s="20"/>
      <c r="H313" s="86">
        <f>H314+H317+H320</f>
        <v>7145076</v>
      </c>
      <c r="I313" s="86">
        <f>I314+I317+I320</f>
        <v>84075.71</v>
      </c>
      <c r="J313" s="237">
        <f>I313/H313*100</f>
        <v>1.1766944116479656</v>
      </c>
    </row>
    <row r="314" spans="1:10" x14ac:dyDescent="0.2">
      <c r="A314" s="247"/>
      <c r="B314" s="109" t="s">
        <v>241</v>
      </c>
      <c r="C314" s="80" t="s">
        <v>237</v>
      </c>
      <c r="D314" s="80" t="s">
        <v>3</v>
      </c>
      <c r="E314" s="80" t="s">
        <v>139</v>
      </c>
      <c r="F314" s="55" t="s">
        <v>238</v>
      </c>
      <c r="G314" s="56"/>
      <c r="H314" s="85">
        <f>H315</f>
        <v>152076</v>
      </c>
      <c r="I314" s="85">
        <f>I315</f>
        <v>84075.71</v>
      </c>
      <c r="J314" s="234">
        <f>I314/H314*100</f>
        <v>55.285324443041638</v>
      </c>
    </row>
    <row r="315" spans="1:10" ht="25.5" x14ac:dyDescent="0.2">
      <c r="A315" s="248"/>
      <c r="B315" s="82" t="s">
        <v>413</v>
      </c>
      <c r="C315" s="80" t="s">
        <v>237</v>
      </c>
      <c r="D315" s="80" t="s">
        <v>3</v>
      </c>
      <c r="E315" s="80" t="s">
        <v>139</v>
      </c>
      <c r="F315" s="55" t="s">
        <v>238</v>
      </c>
      <c r="G315" s="56" t="s">
        <v>37</v>
      </c>
      <c r="H315" s="85">
        <f>H316</f>
        <v>152076</v>
      </c>
      <c r="I315" s="85">
        <f>I316</f>
        <v>84075.71</v>
      </c>
      <c r="J315" s="234">
        <f t="shared" ref="J315:J354" si="11">I315/H315*100</f>
        <v>55.285324443041638</v>
      </c>
    </row>
    <row r="316" spans="1:10" ht="25.5" x14ac:dyDescent="0.2">
      <c r="A316" s="248"/>
      <c r="B316" s="103" t="s">
        <v>40</v>
      </c>
      <c r="C316" s="80" t="s">
        <v>237</v>
      </c>
      <c r="D316" s="80" t="s">
        <v>3</v>
      </c>
      <c r="E316" s="80" t="s">
        <v>139</v>
      </c>
      <c r="F316" s="55" t="s">
        <v>238</v>
      </c>
      <c r="G316" s="56" t="s">
        <v>38</v>
      </c>
      <c r="H316" s="88">
        <v>152076</v>
      </c>
      <c r="I316" s="88">
        <v>84075.71</v>
      </c>
      <c r="J316" s="234">
        <f t="shared" si="11"/>
        <v>55.285324443041638</v>
      </c>
    </row>
    <row r="317" spans="1:10" ht="63.75" x14ac:dyDescent="0.2">
      <c r="A317" s="217"/>
      <c r="B317" s="222" t="s">
        <v>397</v>
      </c>
      <c r="C317" s="107" t="s">
        <v>237</v>
      </c>
      <c r="D317" s="107" t="s">
        <v>3</v>
      </c>
      <c r="E317" s="107" t="s">
        <v>394</v>
      </c>
      <c r="F317" s="107" t="s">
        <v>395</v>
      </c>
      <c r="G317" s="206"/>
      <c r="H317" s="88">
        <f>H318</f>
        <v>6860000</v>
      </c>
      <c r="I317" s="88">
        <f>I318</f>
        <v>0</v>
      </c>
      <c r="J317" s="234">
        <f t="shared" si="11"/>
        <v>0</v>
      </c>
    </row>
    <row r="318" spans="1:10" ht="25.5" x14ac:dyDescent="0.2">
      <c r="A318" s="217"/>
      <c r="B318" s="109" t="s">
        <v>199</v>
      </c>
      <c r="C318" s="107" t="s">
        <v>237</v>
      </c>
      <c r="D318" s="107" t="s">
        <v>3</v>
      </c>
      <c r="E318" s="107" t="s">
        <v>394</v>
      </c>
      <c r="F318" s="107" t="s">
        <v>395</v>
      </c>
      <c r="G318" s="144" t="s">
        <v>197</v>
      </c>
      <c r="H318" s="88">
        <f>H319</f>
        <v>6860000</v>
      </c>
      <c r="I318" s="88">
        <f>I319</f>
        <v>0</v>
      </c>
      <c r="J318" s="234">
        <f t="shared" si="11"/>
        <v>0</v>
      </c>
    </row>
    <row r="319" spans="1:10" x14ac:dyDescent="0.2">
      <c r="A319" s="217"/>
      <c r="B319" s="109" t="s">
        <v>200</v>
      </c>
      <c r="C319" s="107" t="s">
        <v>237</v>
      </c>
      <c r="D319" s="107" t="s">
        <v>3</v>
      </c>
      <c r="E319" s="107" t="s">
        <v>394</v>
      </c>
      <c r="F319" s="107" t="s">
        <v>395</v>
      </c>
      <c r="G319" s="144" t="s">
        <v>198</v>
      </c>
      <c r="H319" s="88">
        <v>6860000</v>
      </c>
      <c r="I319" s="140"/>
      <c r="J319" s="234">
        <f t="shared" si="11"/>
        <v>0</v>
      </c>
    </row>
    <row r="320" spans="1:10" ht="51" x14ac:dyDescent="0.2">
      <c r="A320" s="217"/>
      <c r="B320" s="222" t="s">
        <v>398</v>
      </c>
      <c r="C320" s="107" t="s">
        <v>237</v>
      </c>
      <c r="D320" s="107" t="s">
        <v>3</v>
      </c>
      <c r="E320" s="107" t="s">
        <v>394</v>
      </c>
      <c r="F320" s="107" t="s">
        <v>396</v>
      </c>
      <c r="G320" s="206"/>
      <c r="H320" s="88">
        <f>H321</f>
        <v>133000</v>
      </c>
      <c r="I320" s="88">
        <f>I321</f>
        <v>0</v>
      </c>
      <c r="J320" s="234">
        <f t="shared" si="11"/>
        <v>0</v>
      </c>
    </row>
    <row r="321" spans="1:10" ht="25.5" x14ac:dyDescent="0.2">
      <c r="A321" s="217"/>
      <c r="B321" s="109" t="s">
        <v>199</v>
      </c>
      <c r="C321" s="107" t="s">
        <v>237</v>
      </c>
      <c r="D321" s="107" t="s">
        <v>3</v>
      </c>
      <c r="E321" s="107" t="s">
        <v>394</v>
      </c>
      <c r="F321" s="107" t="s">
        <v>396</v>
      </c>
      <c r="G321" s="144" t="s">
        <v>197</v>
      </c>
      <c r="H321" s="88">
        <f>H322</f>
        <v>133000</v>
      </c>
      <c r="I321" s="88">
        <f>I322</f>
        <v>0</v>
      </c>
      <c r="J321" s="234">
        <f t="shared" si="11"/>
        <v>0</v>
      </c>
    </row>
    <row r="322" spans="1:10" x14ac:dyDescent="0.2">
      <c r="A322" s="217"/>
      <c r="B322" s="109" t="s">
        <v>200</v>
      </c>
      <c r="C322" s="107" t="s">
        <v>237</v>
      </c>
      <c r="D322" s="107" t="s">
        <v>3</v>
      </c>
      <c r="E322" s="107" t="s">
        <v>394</v>
      </c>
      <c r="F322" s="107" t="s">
        <v>396</v>
      </c>
      <c r="G322" s="144" t="s">
        <v>198</v>
      </c>
      <c r="H322" s="88">
        <v>133000</v>
      </c>
      <c r="I322" s="88"/>
      <c r="J322" s="234">
        <f t="shared" si="11"/>
        <v>0</v>
      </c>
    </row>
    <row r="323" spans="1:10" x14ac:dyDescent="0.2">
      <c r="A323" s="119" t="s">
        <v>251</v>
      </c>
      <c r="B323" s="111" t="s">
        <v>243</v>
      </c>
      <c r="C323" s="7" t="s">
        <v>237</v>
      </c>
      <c r="D323" s="7" t="s">
        <v>10</v>
      </c>
      <c r="E323" s="7" t="s">
        <v>139</v>
      </c>
      <c r="F323" s="7" t="s">
        <v>140</v>
      </c>
      <c r="G323" s="20"/>
      <c r="H323" s="86">
        <f>H324+H327+H341+H344+H332+H335+H338</f>
        <v>344217512.28000003</v>
      </c>
      <c r="I323" s="86">
        <f>I324+I327+I341+I344+I332+I335+I338</f>
        <v>295236451.06999999</v>
      </c>
      <c r="J323" s="237">
        <f t="shared" si="11"/>
        <v>85.77031688900334</v>
      </c>
    </row>
    <row r="324" spans="1:10" x14ac:dyDescent="0.2">
      <c r="A324" s="166"/>
      <c r="B324" s="109" t="s">
        <v>244</v>
      </c>
      <c r="C324" s="80" t="s">
        <v>237</v>
      </c>
      <c r="D324" s="80" t="s">
        <v>10</v>
      </c>
      <c r="E324" s="80" t="s">
        <v>139</v>
      </c>
      <c r="F324" s="55" t="s">
        <v>242</v>
      </c>
      <c r="G324" s="56"/>
      <c r="H324" s="85">
        <f>H325</f>
        <v>20000</v>
      </c>
      <c r="I324" s="85">
        <f>I325</f>
        <v>6000</v>
      </c>
      <c r="J324" s="234">
        <f t="shared" si="11"/>
        <v>30</v>
      </c>
    </row>
    <row r="325" spans="1:10" ht="25.5" x14ac:dyDescent="0.2">
      <c r="A325" s="167"/>
      <c r="B325" s="82" t="s">
        <v>413</v>
      </c>
      <c r="C325" s="80" t="s">
        <v>237</v>
      </c>
      <c r="D325" s="80" t="s">
        <v>10</v>
      </c>
      <c r="E325" s="80" t="s">
        <v>139</v>
      </c>
      <c r="F325" s="55" t="s">
        <v>242</v>
      </c>
      <c r="G325" s="56" t="s">
        <v>37</v>
      </c>
      <c r="H325" s="85">
        <f>H326</f>
        <v>20000</v>
      </c>
      <c r="I325" s="85">
        <f>I326</f>
        <v>6000</v>
      </c>
      <c r="J325" s="234">
        <f t="shared" si="11"/>
        <v>30</v>
      </c>
    </row>
    <row r="326" spans="1:10" ht="25.5" x14ac:dyDescent="0.2">
      <c r="A326" s="167"/>
      <c r="B326" s="103" t="s">
        <v>40</v>
      </c>
      <c r="C326" s="80" t="s">
        <v>237</v>
      </c>
      <c r="D326" s="80" t="s">
        <v>10</v>
      </c>
      <c r="E326" s="80" t="s">
        <v>139</v>
      </c>
      <c r="F326" s="55" t="s">
        <v>242</v>
      </c>
      <c r="G326" s="56" t="s">
        <v>38</v>
      </c>
      <c r="H326" s="88">
        <v>20000</v>
      </c>
      <c r="I326" s="88">
        <v>6000</v>
      </c>
      <c r="J326" s="234">
        <f t="shared" si="11"/>
        <v>30</v>
      </c>
    </row>
    <row r="327" spans="1:10" ht="25.5" x14ac:dyDescent="0.2">
      <c r="A327" s="182"/>
      <c r="B327" s="103" t="s">
        <v>331</v>
      </c>
      <c r="C327" s="80" t="s">
        <v>237</v>
      </c>
      <c r="D327" s="80" t="s">
        <v>10</v>
      </c>
      <c r="E327" s="80" t="s">
        <v>139</v>
      </c>
      <c r="F327" s="55" t="s">
        <v>330</v>
      </c>
      <c r="G327" s="56"/>
      <c r="H327" s="88">
        <f>H330+H328</f>
        <v>458885.6</v>
      </c>
      <c r="I327" s="88">
        <f>I330+I328</f>
        <v>61862.76</v>
      </c>
      <c r="J327" s="234">
        <f t="shared" si="11"/>
        <v>13.481085481871736</v>
      </c>
    </row>
    <row r="328" spans="1:10" ht="25.5" x14ac:dyDescent="0.2">
      <c r="A328" s="224"/>
      <c r="B328" s="82" t="s">
        <v>413</v>
      </c>
      <c r="C328" s="80" t="s">
        <v>237</v>
      </c>
      <c r="D328" s="80" t="s">
        <v>10</v>
      </c>
      <c r="E328" s="80" t="s">
        <v>139</v>
      </c>
      <c r="F328" s="55" t="s">
        <v>330</v>
      </c>
      <c r="G328" s="56" t="s">
        <v>37</v>
      </c>
      <c r="H328" s="88">
        <f>H329</f>
        <v>68480.399999999994</v>
      </c>
      <c r="I328" s="88">
        <f>I329</f>
        <v>61862.76</v>
      </c>
      <c r="J328" s="234">
        <f t="shared" si="11"/>
        <v>90.336446632905194</v>
      </c>
    </row>
    <row r="329" spans="1:10" ht="25.5" x14ac:dyDescent="0.2">
      <c r="A329" s="224"/>
      <c r="B329" s="103" t="s">
        <v>40</v>
      </c>
      <c r="C329" s="80" t="s">
        <v>237</v>
      </c>
      <c r="D329" s="80" t="s">
        <v>10</v>
      </c>
      <c r="E329" s="80" t="s">
        <v>139</v>
      </c>
      <c r="F329" s="55" t="s">
        <v>330</v>
      </c>
      <c r="G329" s="56" t="s">
        <v>38</v>
      </c>
      <c r="H329" s="88">
        <v>68480.399999999994</v>
      </c>
      <c r="I329" s="140">
        <v>61862.76</v>
      </c>
      <c r="J329" s="234">
        <f t="shared" si="11"/>
        <v>90.336446632905194</v>
      </c>
    </row>
    <row r="330" spans="1:10" ht="25.5" x14ac:dyDescent="0.2">
      <c r="A330" s="182"/>
      <c r="B330" s="109" t="s">
        <v>199</v>
      </c>
      <c r="C330" s="80" t="s">
        <v>237</v>
      </c>
      <c r="D330" s="80" t="s">
        <v>10</v>
      </c>
      <c r="E330" s="80" t="s">
        <v>139</v>
      </c>
      <c r="F330" s="55" t="s">
        <v>330</v>
      </c>
      <c r="G330" s="56" t="s">
        <v>197</v>
      </c>
      <c r="H330" s="88">
        <f>H331</f>
        <v>390405.2</v>
      </c>
      <c r="I330" s="88">
        <f>I331</f>
        <v>0</v>
      </c>
      <c r="J330" s="234">
        <f t="shared" si="11"/>
        <v>0</v>
      </c>
    </row>
    <row r="331" spans="1:10" x14ac:dyDescent="0.2">
      <c r="A331" s="182"/>
      <c r="B331" s="109" t="s">
        <v>200</v>
      </c>
      <c r="C331" s="80" t="s">
        <v>237</v>
      </c>
      <c r="D331" s="80" t="s">
        <v>10</v>
      </c>
      <c r="E331" s="80" t="s">
        <v>139</v>
      </c>
      <c r="F331" s="55" t="s">
        <v>330</v>
      </c>
      <c r="G331" s="56" t="s">
        <v>198</v>
      </c>
      <c r="H331" s="88">
        <v>390405.2</v>
      </c>
      <c r="I331" s="88"/>
      <c r="J331" s="234">
        <f t="shared" si="11"/>
        <v>0</v>
      </c>
    </row>
    <row r="332" spans="1:10" x14ac:dyDescent="0.2">
      <c r="A332" s="205"/>
      <c r="B332" s="109" t="s">
        <v>383</v>
      </c>
      <c r="C332" s="207" t="s">
        <v>237</v>
      </c>
      <c r="D332" s="207" t="s">
        <v>10</v>
      </c>
      <c r="E332" s="207" t="s">
        <v>139</v>
      </c>
      <c r="F332" s="207" t="s">
        <v>382</v>
      </c>
      <c r="G332" s="206"/>
      <c r="H332" s="88">
        <f>H333</f>
        <v>9240</v>
      </c>
      <c r="I332" s="88">
        <f>I333</f>
        <v>9240</v>
      </c>
      <c r="J332" s="234">
        <f t="shared" si="11"/>
        <v>100</v>
      </c>
    </row>
    <row r="333" spans="1:10" ht="25.5" x14ac:dyDescent="0.2">
      <c r="A333" s="205"/>
      <c r="B333" s="82" t="s">
        <v>413</v>
      </c>
      <c r="C333" s="207" t="s">
        <v>237</v>
      </c>
      <c r="D333" s="207" t="s">
        <v>10</v>
      </c>
      <c r="E333" s="207" t="s">
        <v>139</v>
      </c>
      <c r="F333" s="207" t="s">
        <v>382</v>
      </c>
      <c r="G333" s="206" t="s">
        <v>37</v>
      </c>
      <c r="H333" s="88">
        <f>H334</f>
        <v>9240</v>
      </c>
      <c r="I333" s="88">
        <f>I334</f>
        <v>9240</v>
      </c>
      <c r="J333" s="234">
        <f t="shared" si="11"/>
        <v>100</v>
      </c>
    </row>
    <row r="334" spans="1:10" ht="25.5" x14ac:dyDescent="0.2">
      <c r="A334" s="205"/>
      <c r="B334" s="103" t="s">
        <v>40</v>
      </c>
      <c r="C334" s="207" t="s">
        <v>237</v>
      </c>
      <c r="D334" s="207" t="s">
        <v>10</v>
      </c>
      <c r="E334" s="207" t="s">
        <v>139</v>
      </c>
      <c r="F334" s="207" t="s">
        <v>382</v>
      </c>
      <c r="G334" s="206" t="s">
        <v>38</v>
      </c>
      <c r="H334" s="88">
        <v>9240</v>
      </c>
      <c r="I334" s="88">
        <v>9240</v>
      </c>
      <c r="J334" s="234">
        <f t="shared" si="11"/>
        <v>100</v>
      </c>
    </row>
    <row r="335" spans="1:10" ht="38.25" x14ac:dyDescent="0.2">
      <c r="A335" s="215"/>
      <c r="B335" s="103" t="s">
        <v>388</v>
      </c>
      <c r="C335" s="207" t="s">
        <v>237</v>
      </c>
      <c r="D335" s="207" t="s">
        <v>10</v>
      </c>
      <c r="E335" s="207" t="s">
        <v>139</v>
      </c>
      <c r="F335" s="207" t="s">
        <v>389</v>
      </c>
      <c r="G335" s="206"/>
      <c r="H335" s="88">
        <f>H336</f>
        <v>37592493</v>
      </c>
      <c r="I335" s="88">
        <f>I336</f>
        <v>37592493</v>
      </c>
      <c r="J335" s="234">
        <f t="shared" si="11"/>
        <v>100</v>
      </c>
    </row>
    <row r="336" spans="1:10" ht="25.5" x14ac:dyDescent="0.2">
      <c r="A336" s="215"/>
      <c r="B336" s="109" t="s">
        <v>199</v>
      </c>
      <c r="C336" s="207" t="s">
        <v>237</v>
      </c>
      <c r="D336" s="207" t="s">
        <v>10</v>
      </c>
      <c r="E336" s="207" t="s">
        <v>139</v>
      </c>
      <c r="F336" s="207" t="s">
        <v>389</v>
      </c>
      <c r="G336" s="206" t="s">
        <v>197</v>
      </c>
      <c r="H336" s="88">
        <f>H337</f>
        <v>37592493</v>
      </c>
      <c r="I336" s="88">
        <f>I337</f>
        <v>37592493</v>
      </c>
      <c r="J336" s="234">
        <f t="shared" si="11"/>
        <v>100</v>
      </c>
    </row>
    <row r="337" spans="1:10" x14ac:dyDescent="0.2">
      <c r="A337" s="215"/>
      <c r="B337" s="109" t="s">
        <v>200</v>
      </c>
      <c r="C337" s="207" t="s">
        <v>237</v>
      </c>
      <c r="D337" s="207" t="s">
        <v>10</v>
      </c>
      <c r="E337" s="207" t="s">
        <v>139</v>
      </c>
      <c r="F337" s="207" t="s">
        <v>389</v>
      </c>
      <c r="G337" s="206" t="s">
        <v>198</v>
      </c>
      <c r="H337" s="140">
        <v>37592493</v>
      </c>
      <c r="I337" s="140">
        <v>37592493</v>
      </c>
      <c r="J337" s="234">
        <f t="shared" si="11"/>
        <v>100</v>
      </c>
    </row>
    <row r="338" spans="1:10" ht="51" x14ac:dyDescent="0.2">
      <c r="A338" s="217"/>
      <c r="B338" s="109" t="s">
        <v>400</v>
      </c>
      <c r="C338" s="207" t="s">
        <v>237</v>
      </c>
      <c r="D338" s="207" t="s">
        <v>10</v>
      </c>
      <c r="E338" s="207" t="s">
        <v>139</v>
      </c>
      <c r="F338" s="207" t="s">
        <v>399</v>
      </c>
      <c r="G338" s="206"/>
      <c r="H338" s="88">
        <f>H339</f>
        <v>12613938.800000001</v>
      </c>
      <c r="I338" s="88">
        <f>I339</f>
        <v>12613938.800000001</v>
      </c>
      <c r="J338" s="234">
        <f t="shared" si="11"/>
        <v>100</v>
      </c>
    </row>
    <row r="339" spans="1:10" ht="25.5" x14ac:dyDescent="0.2">
      <c r="A339" s="217"/>
      <c r="B339" s="109" t="s">
        <v>199</v>
      </c>
      <c r="C339" s="207" t="s">
        <v>237</v>
      </c>
      <c r="D339" s="207" t="s">
        <v>10</v>
      </c>
      <c r="E339" s="207" t="s">
        <v>139</v>
      </c>
      <c r="F339" s="207" t="s">
        <v>399</v>
      </c>
      <c r="G339" s="206" t="s">
        <v>197</v>
      </c>
      <c r="H339" s="88">
        <f>H340</f>
        <v>12613938.800000001</v>
      </c>
      <c r="I339" s="88">
        <f>I340</f>
        <v>12613938.800000001</v>
      </c>
      <c r="J339" s="234">
        <f t="shared" si="11"/>
        <v>100</v>
      </c>
    </row>
    <row r="340" spans="1:10" x14ac:dyDescent="0.2">
      <c r="A340" s="217"/>
      <c r="B340" s="109" t="s">
        <v>200</v>
      </c>
      <c r="C340" s="207" t="s">
        <v>237</v>
      </c>
      <c r="D340" s="207" t="s">
        <v>10</v>
      </c>
      <c r="E340" s="207" t="s">
        <v>139</v>
      </c>
      <c r="F340" s="207" t="s">
        <v>399</v>
      </c>
      <c r="G340" s="206" t="s">
        <v>198</v>
      </c>
      <c r="H340" s="140">
        <v>12613938.800000001</v>
      </c>
      <c r="I340" s="140">
        <v>12613938.800000001</v>
      </c>
      <c r="J340" s="234">
        <f t="shared" si="11"/>
        <v>100</v>
      </c>
    </row>
    <row r="341" spans="1:10" ht="51" x14ac:dyDescent="0.2">
      <c r="A341" s="216"/>
      <c r="B341" s="109" t="s">
        <v>365</v>
      </c>
      <c r="C341" s="55" t="s">
        <v>237</v>
      </c>
      <c r="D341" s="55" t="s">
        <v>10</v>
      </c>
      <c r="E341" s="55" t="s">
        <v>363</v>
      </c>
      <c r="F341" s="55" t="s">
        <v>364</v>
      </c>
      <c r="G341" s="56"/>
      <c r="H341" s="88">
        <f>H342</f>
        <v>156894535.80000001</v>
      </c>
      <c r="I341" s="88">
        <f>I342</f>
        <v>156894535.80000001</v>
      </c>
      <c r="J341" s="234">
        <f t="shared" si="11"/>
        <v>100</v>
      </c>
    </row>
    <row r="342" spans="1:10" ht="25.5" x14ac:dyDescent="0.2">
      <c r="A342" s="106"/>
      <c r="B342" s="109" t="s">
        <v>199</v>
      </c>
      <c r="C342" s="55" t="s">
        <v>237</v>
      </c>
      <c r="D342" s="55" t="s">
        <v>10</v>
      </c>
      <c r="E342" s="55" t="s">
        <v>363</v>
      </c>
      <c r="F342" s="55" t="s">
        <v>364</v>
      </c>
      <c r="G342" s="56" t="s">
        <v>197</v>
      </c>
      <c r="H342" s="88">
        <f>H343</f>
        <v>156894535.80000001</v>
      </c>
      <c r="I342" s="88">
        <f>I343</f>
        <v>156894535.80000001</v>
      </c>
      <c r="J342" s="234">
        <f t="shared" si="11"/>
        <v>100</v>
      </c>
    </row>
    <row r="343" spans="1:10" x14ac:dyDescent="0.2">
      <c r="A343" s="106"/>
      <c r="B343" s="109" t="s">
        <v>200</v>
      </c>
      <c r="C343" s="55" t="s">
        <v>237</v>
      </c>
      <c r="D343" s="55" t="s">
        <v>10</v>
      </c>
      <c r="E343" s="55" t="s">
        <v>363</v>
      </c>
      <c r="F343" s="55" t="s">
        <v>364</v>
      </c>
      <c r="G343" s="56" t="s">
        <v>198</v>
      </c>
      <c r="H343" s="88">
        <v>156894535.80000001</v>
      </c>
      <c r="I343" s="88">
        <v>156894535.80000001</v>
      </c>
      <c r="J343" s="234">
        <f t="shared" si="11"/>
        <v>100</v>
      </c>
    </row>
    <row r="344" spans="1:10" x14ac:dyDescent="0.2">
      <c r="A344" s="151"/>
      <c r="B344" s="109" t="s">
        <v>368</v>
      </c>
      <c r="C344" s="55" t="s">
        <v>237</v>
      </c>
      <c r="D344" s="55" t="s">
        <v>10</v>
      </c>
      <c r="E344" s="55" t="s">
        <v>366</v>
      </c>
      <c r="F344" s="55" t="s">
        <v>367</v>
      </c>
      <c r="G344" s="56"/>
      <c r="H344" s="88">
        <f>H345</f>
        <v>136628419.08000001</v>
      </c>
      <c r="I344" s="88">
        <f>I345</f>
        <v>88058380.709999993</v>
      </c>
      <c r="J344" s="234">
        <f t="shared" si="11"/>
        <v>64.450998776791224</v>
      </c>
    </row>
    <row r="345" spans="1:10" ht="25.5" x14ac:dyDescent="0.2">
      <c r="A345" s="199"/>
      <c r="B345" s="109" t="s">
        <v>199</v>
      </c>
      <c r="C345" s="55" t="s">
        <v>237</v>
      </c>
      <c r="D345" s="55" t="s">
        <v>10</v>
      </c>
      <c r="E345" s="55" t="s">
        <v>366</v>
      </c>
      <c r="F345" s="55" t="s">
        <v>367</v>
      </c>
      <c r="G345" s="56" t="s">
        <v>197</v>
      </c>
      <c r="H345" s="88">
        <f>H346</f>
        <v>136628419.08000001</v>
      </c>
      <c r="I345" s="88">
        <f>I346</f>
        <v>88058380.709999993</v>
      </c>
      <c r="J345" s="234">
        <f t="shared" si="11"/>
        <v>64.450998776791224</v>
      </c>
    </row>
    <row r="346" spans="1:10" x14ac:dyDescent="0.2">
      <c r="A346" s="199"/>
      <c r="B346" s="109" t="s">
        <v>200</v>
      </c>
      <c r="C346" s="55" t="s">
        <v>237</v>
      </c>
      <c r="D346" s="55" t="s">
        <v>10</v>
      </c>
      <c r="E346" s="55" t="s">
        <v>366</v>
      </c>
      <c r="F346" s="55" t="s">
        <v>367</v>
      </c>
      <c r="G346" s="56" t="s">
        <v>198</v>
      </c>
      <c r="H346" s="88">
        <v>136628419.08000001</v>
      </c>
      <c r="I346" s="88">
        <v>88058380.709999993</v>
      </c>
      <c r="J346" s="234">
        <f t="shared" si="11"/>
        <v>64.450998776791224</v>
      </c>
    </row>
    <row r="347" spans="1:10" x14ac:dyDescent="0.2">
      <c r="A347" s="119" t="s">
        <v>250</v>
      </c>
      <c r="B347" s="111" t="s">
        <v>245</v>
      </c>
      <c r="C347" s="112" t="s">
        <v>237</v>
      </c>
      <c r="D347" s="112" t="s">
        <v>14</v>
      </c>
      <c r="E347" s="112" t="s">
        <v>139</v>
      </c>
      <c r="F347" s="112" t="s">
        <v>140</v>
      </c>
      <c r="G347" s="113"/>
      <c r="H347" s="86">
        <f t="shared" ref="H347:I349" si="12">H348</f>
        <v>50000</v>
      </c>
      <c r="I347" s="86">
        <f t="shared" si="12"/>
        <v>42000</v>
      </c>
      <c r="J347" s="237">
        <f t="shared" si="11"/>
        <v>84</v>
      </c>
    </row>
    <row r="348" spans="1:10" ht="25.5" x14ac:dyDescent="0.2">
      <c r="A348" s="161"/>
      <c r="B348" s="109" t="s">
        <v>293</v>
      </c>
      <c r="C348" s="55" t="s">
        <v>237</v>
      </c>
      <c r="D348" s="55" t="s">
        <v>14</v>
      </c>
      <c r="E348" s="55" t="s">
        <v>139</v>
      </c>
      <c r="F348" s="55" t="s">
        <v>288</v>
      </c>
      <c r="G348" s="56"/>
      <c r="H348" s="93">
        <f t="shared" si="12"/>
        <v>50000</v>
      </c>
      <c r="I348" s="93">
        <f t="shared" si="12"/>
        <v>42000</v>
      </c>
      <c r="J348" s="234">
        <f t="shared" si="11"/>
        <v>84</v>
      </c>
    </row>
    <row r="349" spans="1:10" x14ac:dyDescent="0.2">
      <c r="A349" s="161"/>
      <c r="B349" s="110" t="s">
        <v>39</v>
      </c>
      <c r="C349" s="55" t="s">
        <v>237</v>
      </c>
      <c r="D349" s="55" t="s">
        <v>14</v>
      </c>
      <c r="E349" s="55" t="s">
        <v>139</v>
      </c>
      <c r="F349" s="55" t="s">
        <v>288</v>
      </c>
      <c r="G349" s="56" t="s">
        <v>37</v>
      </c>
      <c r="H349" s="93">
        <f t="shared" si="12"/>
        <v>50000</v>
      </c>
      <c r="I349" s="93">
        <f t="shared" si="12"/>
        <v>42000</v>
      </c>
      <c r="J349" s="234">
        <f t="shared" si="11"/>
        <v>84</v>
      </c>
    </row>
    <row r="350" spans="1:10" ht="25.5" x14ac:dyDescent="0.2">
      <c r="A350" s="161"/>
      <c r="B350" s="103" t="s">
        <v>40</v>
      </c>
      <c r="C350" s="55" t="s">
        <v>237</v>
      </c>
      <c r="D350" s="55" t="s">
        <v>14</v>
      </c>
      <c r="E350" s="55" t="s">
        <v>139</v>
      </c>
      <c r="F350" s="55" t="s">
        <v>288</v>
      </c>
      <c r="G350" s="56" t="s">
        <v>38</v>
      </c>
      <c r="H350" s="88">
        <v>50000</v>
      </c>
      <c r="I350" s="88">
        <v>42000</v>
      </c>
      <c r="J350" s="234">
        <f t="shared" si="11"/>
        <v>84</v>
      </c>
    </row>
    <row r="351" spans="1:10" x14ac:dyDescent="0.2">
      <c r="A351" s="119" t="s">
        <v>252</v>
      </c>
      <c r="B351" s="117" t="s">
        <v>246</v>
      </c>
      <c r="C351" s="116" t="s">
        <v>237</v>
      </c>
      <c r="D351" s="116" t="s">
        <v>4</v>
      </c>
      <c r="E351" s="116" t="s">
        <v>139</v>
      </c>
      <c r="F351" s="112" t="s">
        <v>140</v>
      </c>
      <c r="G351" s="113"/>
      <c r="H351" s="86">
        <f t="shared" ref="H351:I353" si="13">H352</f>
        <v>1570896.6</v>
      </c>
      <c r="I351" s="86">
        <f t="shared" si="13"/>
        <v>887228.81</v>
      </c>
      <c r="J351" s="237">
        <f t="shared" si="11"/>
        <v>56.479134909325033</v>
      </c>
    </row>
    <row r="352" spans="1:10" ht="13.5" customHeight="1" x14ac:dyDescent="0.2">
      <c r="A352" s="247"/>
      <c r="B352" s="118" t="s">
        <v>247</v>
      </c>
      <c r="C352" s="115" t="s">
        <v>237</v>
      </c>
      <c r="D352" s="115" t="s">
        <v>4</v>
      </c>
      <c r="E352" s="115" t="s">
        <v>139</v>
      </c>
      <c r="F352" s="55" t="s">
        <v>248</v>
      </c>
      <c r="G352" s="56"/>
      <c r="H352" s="85">
        <f t="shared" si="13"/>
        <v>1570896.6</v>
      </c>
      <c r="I352" s="85">
        <f t="shared" si="13"/>
        <v>887228.81</v>
      </c>
      <c r="J352" s="234">
        <f t="shared" si="11"/>
        <v>56.479134909325033</v>
      </c>
    </row>
    <row r="353" spans="1:10" ht="25.5" x14ac:dyDescent="0.2">
      <c r="A353" s="248"/>
      <c r="B353" s="82" t="s">
        <v>413</v>
      </c>
      <c r="C353" s="115" t="s">
        <v>237</v>
      </c>
      <c r="D353" s="115" t="s">
        <v>4</v>
      </c>
      <c r="E353" s="115" t="s">
        <v>139</v>
      </c>
      <c r="F353" s="55" t="s">
        <v>248</v>
      </c>
      <c r="G353" s="56" t="s">
        <v>37</v>
      </c>
      <c r="H353" s="85">
        <f t="shared" si="13"/>
        <v>1570896.6</v>
      </c>
      <c r="I353" s="85">
        <f t="shared" si="13"/>
        <v>887228.81</v>
      </c>
      <c r="J353" s="234">
        <f t="shared" si="11"/>
        <v>56.479134909325033</v>
      </c>
    </row>
    <row r="354" spans="1:10" ht="25.5" x14ac:dyDescent="0.2">
      <c r="A354" s="250"/>
      <c r="B354" s="103" t="s">
        <v>40</v>
      </c>
      <c r="C354" s="115" t="s">
        <v>237</v>
      </c>
      <c r="D354" s="115" t="s">
        <v>4</v>
      </c>
      <c r="E354" s="115" t="s">
        <v>139</v>
      </c>
      <c r="F354" s="55" t="s">
        <v>248</v>
      </c>
      <c r="G354" s="56" t="s">
        <v>38</v>
      </c>
      <c r="H354" s="85">
        <v>1570896.6</v>
      </c>
      <c r="I354" s="89">
        <v>887228.81</v>
      </c>
      <c r="J354" s="234">
        <f t="shared" si="11"/>
        <v>56.479134909325033</v>
      </c>
    </row>
    <row r="355" spans="1:10" x14ac:dyDescent="0.2">
      <c r="A355" s="106"/>
      <c r="B355" s="43"/>
      <c r="C355" s="5"/>
      <c r="D355" s="5"/>
      <c r="E355" s="5"/>
      <c r="F355" s="6"/>
      <c r="G355" s="19"/>
      <c r="H355" s="85"/>
      <c r="I355" s="85"/>
      <c r="J355" s="85"/>
    </row>
    <row r="356" spans="1:10" ht="47.25" customHeight="1" x14ac:dyDescent="0.2">
      <c r="A356" s="29" t="s">
        <v>18</v>
      </c>
      <c r="B356" s="44" t="s">
        <v>309</v>
      </c>
      <c r="C356" s="8" t="s">
        <v>8</v>
      </c>
      <c r="D356" s="8" t="s">
        <v>23</v>
      </c>
      <c r="E356" s="8" t="s">
        <v>139</v>
      </c>
      <c r="F356" s="8" t="s">
        <v>140</v>
      </c>
      <c r="G356" s="20"/>
      <c r="H356" s="86">
        <f>+H357</f>
        <v>1622333.95</v>
      </c>
      <c r="I356" s="86">
        <f>+I357</f>
        <v>1622333.95</v>
      </c>
      <c r="J356" s="237">
        <f>I356/H356*100</f>
        <v>100</v>
      </c>
    </row>
    <row r="357" spans="1:10" ht="18" customHeight="1" x14ac:dyDescent="0.2">
      <c r="A357" s="247"/>
      <c r="B357" s="34" t="s">
        <v>53</v>
      </c>
      <c r="C357" s="6" t="s">
        <v>8</v>
      </c>
      <c r="D357" s="6" t="s">
        <v>23</v>
      </c>
      <c r="E357" s="6" t="s">
        <v>139</v>
      </c>
      <c r="F357" s="80" t="s">
        <v>228</v>
      </c>
      <c r="G357" s="19"/>
      <c r="H357" s="85">
        <f>H358</f>
        <v>1622333.95</v>
      </c>
      <c r="I357" s="85">
        <f>I358</f>
        <v>1622333.95</v>
      </c>
      <c r="J357" s="234">
        <f>I357/H357*100</f>
        <v>100</v>
      </c>
    </row>
    <row r="358" spans="1:10" x14ac:dyDescent="0.2">
      <c r="A358" s="248"/>
      <c r="B358" s="34" t="s">
        <v>51</v>
      </c>
      <c r="C358" s="6" t="s">
        <v>8</v>
      </c>
      <c r="D358" s="6" t="s">
        <v>23</v>
      </c>
      <c r="E358" s="6" t="s">
        <v>139</v>
      </c>
      <c r="F358" s="80" t="s">
        <v>228</v>
      </c>
      <c r="G358" s="19" t="s">
        <v>17</v>
      </c>
      <c r="H358" s="85">
        <f>H359</f>
        <v>1622333.95</v>
      </c>
      <c r="I358" s="85">
        <f>I359</f>
        <v>1622333.95</v>
      </c>
      <c r="J358" s="234">
        <f t="shared" ref="J358:J359" si="14">I358/H358*100</f>
        <v>100</v>
      </c>
    </row>
    <row r="359" spans="1:10" x14ac:dyDescent="0.2">
      <c r="A359" s="248"/>
      <c r="B359" s="82" t="s">
        <v>196</v>
      </c>
      <c r="C359" s="6" t="s">
        <v>8</v>
      </c>
      <c r="D359" s="6" t="s">
        <v>23</v>
      </c>
      <c r="E359" s="6" t="s">
        <v>139</v>
      </c>
      <c r="F359" s="80" t="s">
        <v>228</v>
      </c>
      <c r="G359" s="81" t="s">
        <v>195</v>
      </c>
      <c r="H359" s="88">
        <v>1622333.95</v>
      </c>
      <c r="I359" s="88">
        <v>1622333.95</v>
      </c>
      <c r="J359" s="234">
        <f t="shared" si="14"/>
        <v>100</v>
      </c>
    </row>
    <row r="360" spans="1:10" x14ac:dyDescent="0.2">
      <c r="A360" s="105"/>
      <c r="B360" s="34"/>
      <c r="C360" s="6"/>
      <c r="D360" s="6"/>
      <c r="E360" s="6"/>
      <c r="F360" s="6"/>
      <c r="G360" s="19"/>
      <c r="H360" s="85"/>
      <c r="I360" s="85"/>
      <c r="J360" s="234"/>
    </row>
    <row r="361" spans="1:10" ht="42.75" customHeight="1" x14ac:dyDescent="0.2">
      <c r="A361" s="29" t="s">
        <v>8</v>
      </c>
      <c r="B361" s="41" t="s">
        <v>279</v>
      </c>
      <c r="C361" s="7" t="s">
        <v>19</v>
      </c>
      <c r="D361" s="7" t="s">
        <v>23</v>
      </c>
      <c r="E361" s="7" t="s">
        <v>139</v>
      </c>
      <c r="F361" s="7" t="s">
        <v>140</v>
      </c>
      <c r="G361" s="20"/>
      <c r="H361" s="86">
        <f>H362+H376+H395</f>
        <v>67856520.300000012</v>
      </c>
      <c r="I361" s="86">
        <f>I362+I376+I395</f>
        <v>67779239.37000002</v>
      </c>
      <c r="J361" s="237">
        <f>I361/H361*100</f>
        <v>99.88611126880906</v>
      </c>
    </row>
    <row r="362" spans="1:10" ht="25.5" x14ac:dyDescent="0.2">
      <c r="A362" s="150" t="s">
        <v>281</v>
      </c>
      <c r="B362" s="154" t="s">
        <v>280</v>
      </c>
      <c r="C362" s="7" t="s">
        <v>19</v>
      </c>
      <c r="D362" s="7" t="s">
        <v>3</v>
      </c>
      <c r="E362" s="7" t="s">
        <v>139</v>
      </c>
      <c r="F362" s="7" t="s">
        <v>140</v>
      </c>
      <c r="G362" s="81"/>
      <c r="H362" s="86">
        <f>H363+H368+H371</f>
        <v>15286300</v>
      </c>
      <c r="I362" s="86">
        <f>I363+I368+I371</f>
        <v>15245294.530000001</v>
      </c>
      <c r="J362" s="237">
        <f>I362/H362*100</f>
        <v>99.731750194618712</v>
      </c>
    </row>
    <row r="363" spans="1:10" ht="18" customHeight="1" x14ac:dyDescent="0.2">
      <c r="A363" s="249"/>
      <c r="B363" s="145" t="s">
        <v>69</v>
      </c>
      <c r="C363" s="80" t="s">
        <v>19</v>
      </c>
      <c r="D363" s="80" t="s">
        <v>3</v>
      </c>
      <c r="E363" s="80" t="s">
        <v>139</v>
      </c>
      <c r="F363" s="80" t="s">
        <v>168</v>
      </c>
      <c r="G363" s="81"/>
      <c r="H363" s="93">
        <f>H364+H366</f>
        <v>10980300</v>
      </c>
      <c r="I363" s="93">
        <f>I364+I366</f>
        <v>10939294.530000001</v>
      </c>
      <c r="J363" s="238">
        <f>I363/H363*100</f>
        <v>99.626554192508408</v>
      </c>
    </row>
    <row r="364" spans="1:10" ht="38.25" x14ac:dyDescent="0.2">
      <c r="A364" s="248"/>
      <c r="B364" s="103" t="s">
        <v>64</v>
      </c>
      <c r="C364" s="80" t="s">
        <v>19</v>
      </c>
      <c r="D364" s="80" t="s">
        <v>3</v>
      </c>
      <c r="E364" s="80" t="s">
        <v>139</v>
      </c>
      <c r="F364" s="80" t="s">
        <v>168</v>
      </c>
      <c r="G364" s="81" t="s">
        <v>62</v>
      </c>
      <c r="H364" s="93">
        <f>H365</f>
        <v>10000300</v>
      </c>
      <c r="I364" s="93">
        <f>I365</f>
        <v>9961418.0700000003</v>
      </c>
      <c r="J364" s="238">
        <f t="shared" ref="J364:J398" si="15">I364/H364*100</f>
        <v>99.611192364229069</v>
      </c>
    </row>
    <row r="365" spans="1:10" x14ac:dyDescent="0.2">
      <c r="A365" s="248"/>
      <c r="B365" s="103" t="s">
        <v>65</v>
      </c>
      <c r="C365" s="80" t="s">
        <v>19</v>
      </c>
      <c r="D365" s="80" t="s">
        <v>3</v>
      </c>
      <c r="E365" s="80" t="s">
        <v>139</v>
      </c>
      <c r="F365" s="80" t="s">
        <v>168</v>
      </c>
      <c r="G365" s="81" t="s">
        <v>63</v>
      </c>
      <c r="H365" s="88">
        <v>10000300</v>
      </c>
      <c r="I365" s="88">
        <f>7424387.34+329818.8+2207211.93</f>
        <v>9961418.0700000003</v>
      </c>
      <c r="J365" s="238">
        <f t="shared" si="15"/>
        <v>99.611192364229069</v>
      </c>
    </row>
    <row r="366" spans="1:10" ht="25.5" x14ac:dyDescent="0.2">
      <c r="A366" s="248"/>
      <c r="B366" s="82" t="s">
        <v>413</v>
      </c>
      <c r="C366" s="80" t="s">
        <v>19</v>
      </c>
      <c r="D366" s="80" t="s">
        <v>3</v>
      </c>
      <c r="E366" s="80" t="s">
        <v>139</v>
      </c>
      <c r="F366" s="80" t="s">
        <v>168</v>
      </c>
      <c r="G366" s="81" t="s">
        <v>37</v>
      </c>
      <c r="H366" s="93">
        <f>H367</f>
        <v>980000</v>
      </c>
      <c r="I366" s="93">
        <f>I367</f>
        <v>977876.46</v>
      </c>
      <c r="J366" s="238">
        <f t="shared" si="15"/>
        <v>99.783312244897957</v>
      </c>
    </row>
    <row r="367" spans="1:10" ht="25.5" x14ac:dyDescent="0.2">
      <c r="A367" s="248"/>
      <c r="B367" s="103" t="s">
        <v>40</v>
      </c>
      <c r="C367" s="80" t="s">
        <v>19</v>
      </c>
      <c r="D367" s="80" t="s">
        <v>3</v>
      </c>
      <c r="E367" s="80" t="s">
        <v>139</v>
      </c>
      <c r="F367" s="80" t="s">
        <v>168</v>
      </c>
      <c r="G367" s="81" t="s">
        <v>38</v>
      </c>
      <c r="H367" s="88">
        <v>980000</v>
      </c>
      <c r="I367" s="88">
        <v>977876.46</v>
      </c>
      <c r="J367" s="238">
        <f t="shared" si="15"/>
        <v>99.783312244897957</v>
      </c>
    </row>
    <row r="368" spans="1:10" ht="25.5" x14ac:dyDescent="0.2">
      <c r="A368" s="248"/>
      <c r="B368" s="155" t="s">
        <v>260</v>
      </c>
      <c r="C368" s="80" t="s">
        <v>19</v>
      </c>
      <c r="D368" s="80" t="s">
        <v>3</v>
      </c>
      <c r="E368" s="80" t="s">
        <v>139</v>
      </c>
      <c r="F368" s="80" t="s">
        <v>259</v>
      </c>
      <c r="G368" s="81"/>
      <c r="H368" s="93">
        <f>H369</f>
        <v>55000</v>
      </c>
      <c r="I368" s="93">
        <f>I369</f>
        <v>55000</v>
      </c>
      <c r="J368" s="238">
        <f t="shared" si="15"/>
        <v>100</v>
      </c>
    </row>
    <row r="369" spans="1:10" ht="25.5" x14ac:dyDescent="0.2">
      <c r="A369" s="248"/>
      <c r="B369" s="82" t="s">
        <v>413</v>
      </c>
      <c r="C369" s="80" t="s">
        <v>19</v>
      </c>
      <c r="D369" s="80" t="s">
        <v>3</v>
      </c>
      <c r="E369" s="80" t="s">
        <v>139</v>
      </c>
      <c r="F369" s="80" t="s">
        <v>259</v>
      </c>
      <c r="G369" s="81" t="s">
        <v>37</v>
      </c>
      <c r="H369" s="93">
        <f>H370</f>
        <v>55000</v>
      </c>
      <c r="I369" s="93">
        <f>I370</f>
        <v>55000</v>
      </c>
      <c r="J369" s="238">
        <f t="shared" si="15"/>
        <v>100</v>
      </c>
    </row>
    <row r="370" spans="1:10" ht="25.5" x14ac:dyDescent="0.2">
      <c r="A370" s="248"/>
      <c r="B370" s="103" t="s">
        <v>40</v>
      </c>
      <c r="C370" s="80" t="s">
        <v>19</v>
      </c>
      <c r="D370" s="80" t="s">
        <v>3</v>
      </c>
      <c r="E370" s="80" t="s">
        <v>139</v>
      </c>
      <c r="F370" s="80" t="s">
        <v>259</v>
      </c>
      <c r="G370" s="81" t="s">
        <v>38</v>
      </c>
      <c r="H370" s="88">
        <v>55000</v>
      </c>
      <c r="I370" s="88">
        <v>55000</v>
      </c>
      <c r="J370" s="238">
        <f t="shared" si="15"/>
        <v>100</v>
      </c>
    </row>
    <row r="371" spans="1:10" ht="25.5" x14ac:dyDescent="0.2">
      <c r="A371" s="248"/>
      <c r="B371" s="157" t="s">
        <v>91</v>
      </c>
      <c r="C371" s="80" t="s">
        <v>19</v>
      </c>
      <c r="D371" s="80" t="s">
        <v>3</v>
      </c>
      <c r="E371" s="80" t="s">
        <v>139</v>
      </c>
      <c r="F371" s="80" t="s">
        <v>173</v>
      </c>
      <c r="G371" s="81"/>
      <c r="H371" s="93">
        <f>H372+H374</f>
        <v>4251000</v>
      </c>
      <c r="I371" s="93">
        <f>I372+I374</f>
        <v>4251000</v>
      </c>
      <c r="J371" s="238">
        <f t="shared" si="15"/>
        <v>100</v>
      </c>
    </row>
    <row r="372" spans="1:10" ht="38.25" x14ac:dyDescent="0.2">
      <c r="A372" s="248"/>
      <c r="B372" s="103" t="s">
        <v>64</v>
      </c>
      <c r="C372" s="80" t="s">
        <v>19</v>
      </c>
      <c r="D372" s="80" t="s">
        <v>3</v>
      </c>
      <c r="E372" s="80" t="s">
        <v>139</v>
      </c>
      <c r="F372" s="80" t="s">
        <v>173</v>
      </c>
      <c r="G372" s="81" t="s">
        <v>62</v>
      </c>
      <c r="H372" s="93">
        <f>H373</f>
        <v>4244873</v>
      </c>
      <c r="I372" s="93">
        <f>I373</f>
        <v>4244873</v>
      </c>
      <c r="J372" s="238">
        <f t="shared" si="15"/>
        <v>100</v>
      </c>
    </row>
    <row r="373" spans="1:10" x14ac:dyDescent="0.2">
      <c r="A373" s="248"/>
      <c r="B373" s="103" t="s">
        <v>65</v>
      </c>
      <c r="C373" s="80" t="s">
        <v>19</v>
      </c>
      <c r="D373" s="80" t="s">
        <v>3</v>
      </c>
      <c r="E373" s="80" t="s">
        <v>139</v>
      </c>
      <c r="F373" s="80" t="s">
        <v>173</v>
      </c>
      <c r="G373" s="81" t="s">
        <v>63</v>
      </c>
      <c r="H373" s="88">
        <f>3194827.03+97080+952965.97</f>
        <v>4244873</v>
      </c>
      <c r="I373" s="88">
        <f>3194827.03+97080+952965.97</f>
        <v>4244873</v>
      </c>
      <c r="J373" s="238">
        <f t="shared" si="15"/>
        <v>100</v>
      </c>
    </row>
    <row r="374" spans="1:10" ht="25.5" x14ac:dyDescent="0.2">
      <c r="A374" s="229"/>
      <c r="B374" s="82" t="s">
        <v>413</v>
      </c>
      <c r="C374" s="80" t="s">
        <v>19</v>
      </c>
      <c r="D374" s="80" t="s">
        <v>3</v>
      </c>
      <c r="E374" s="80" t="s">
        <v>139</v>
      </c>
      <c r="F374" s="80" t="s">
        <v>173</v>
      </c>
      <c r="G374" s="81" t="s">
        <v>37</v>
      </c>
      <c r="H374" s="88">
        <f>H375</f>
        <v>6127</v>
      </c>
      <c r="I374" s="88">
        <f>I375</f>
        <v>6127</v>
      </c>
      <c r="J374" s="238">
        <f t="shared" si="15"/>
        <v>100</v>
      </c>
    </row>
    <row r="375" spans="1:10" ht="25.5" x14ac:dyDescent="0.2">
      <c r="A375" s="229"/>
      <c r="B375" s="103" t="s">
        <v>40</v>
      </c>
      <c r="C375" s="80" t="s">
        <v>19</v>
      </c>
      <c r="D375" s="80" t="s">
        <v>3</v>
      </c>
      <c r="E375" s="80" t="s">
        <v>139</v>
      </c>
      <c r="F375" s="80" t="s">
        <v>173</v>
      </c>
      <c r="G375" s="81" t="s">
        <v>38</v>
      </c>
      <c r="H375" s="88">
        <v>6127</v>
      </c>
      <c r="I375" s="88">
        <v>6127</v>
      </c>
      <c r="J375" s="238">
        <f t="shared" si="15"/>
        <v>100</v>
      </c>
    </row>
    <row r="376" spans="1:10" ht="38.25" x14ac:dyDescent="0.2">
      <c r="A376" s="150" t="s">
        <v>283</v>
      </c>
      <c r="B376" s="156" t="s">
        <v>282</v>
      </c>
      <c r="C376" s="7" t="s">
        <v>19</v>
      </c>
      <c r="D376" s="7" t="s">
        <v>10</v>
      </c>
      <c r="E376" s="7" t="s">
        <v>139</v>
      </c>
      <c r="F376" s="7" t="s">
        <v>140</v>
      </c>
      <c r="G376" s="20"/>
      <c r="H376" s="86">
        <f>H377+H383+H386+H389+H392+H380</f>
        <v>52232524.300000004</v>
      </c>
      <c r="I376" s="86">
        <f>I377+I383+I386+I389+I392+I380</f>
        <v>52232524.300000004</v>
      </c>
      <c r="J376" s="237">
        <f t="shared" si="15"/>
        <v>100</v>
      </c>
    </row>
    <row r="377" spans="1:10" x14ac:dyDescent="0.2">
      <c r="A377" s="249"/>
      <c r="B377" s="82" t="s">
        <v>295</v>
      </c>
      <c r="C377" s="55" t="s">
        <v>19</v>
      </c>
      <c r="D377" s="55" t="s">
        <v>10</v>
      </c>
      <c r="E377" s="6" t="s">
        <v>139</v>
      </c>
      <c r="F377" s="6" t="s">
        <v>159</v>
      </c>
      <c r="G377" s="19"/>
      <c r="H377" s="85">
        <f>H378</f>
        <v>9759700</v>
      </c>
      <c r="I377" s="85">
        <f>I378</f>
        <v>9759700</v>
      </c>
      <c r="J377" s="238">
        <f t="shared" si="15"/>
        <v>100</v>
      </c>
    </row>
    <row r="378" spans="1:10" x14ac:dyDescent="0.2">
      <c r="A378" s="248"/>
      <c r="B378" s="34" t="s">
        <v>51</v>
      </c>
      <c r="C378" s="55" t="s">
        <v>19</v>
      </c>
      <c r="D378" s="55" t="s">
        <v>10</v>
      </c>
      <c r="E378" s="6" t="s">
        <v>139</v>
      </c>
      <c r="F378" s="6" t="s">
        <v>159</v>
      </c>
      <c r="G378" s="19" t="s">
        <v>17</v>
      </c>
      <c r="H378" s="85">
        <f>H379</f>
        <v>9759700</v>
      </c>
      <c r="I378" s="85">
        <f>I379</f>
        <v>9759700</v>
      </c>
      <c r="J378" s="238">
        <f t="shared" si="15"/>
        <v>100</v>
      </c>
    </row>
    <row r="379" spans="1:10" x14ac:dyDescent="0.2">
      <c r="A379" s="248"/>
      <c r="B379" s="34" t="s">
        <v>59</v>
      </c>
      <c r="C379" s="55" t="s">
        <v>19</v>
      </c>
      <c r="D379" s="55" t="s">
        <v>10</v>
      </c>
      <c r="E379" s="6" t="s">
        <v>139</v>
      </c>
      <c r="F379" s="6" t="s">
        <v>159</v>
      </c>
      <c r="G379" s="19" t="s">
        <v>58</v>
      </c>
      <c r="H379" s="88">
        <v>9759700</v>
      </c>
      <c r="I379" s="88">
        <v>9759700</v>
      </c>
      <c r="J379" s="238">
        <f t="shared" si="15"/>
        <v>100</v>
      </c>
    </row>
    <row r="380" spans="1:10" x14ac:dyDescent="0.2">
      <c r="A380" s="248"/>
      <c r="B380" s="82" t="s">
        <v>346</v>
      </c>
      <c r="C380" s="55" t="s">
        <v>19</v>
      </c>
      <c r="D380" s="55" t="s">
        <v>10</v>
      </c>
      <c r="E380" s="55" t="s">
        <v>139</v>
      </c>
      <c r="F380" s="55" t="s">
        <v>345</v>
      </c>
      <c r="G380" s="56"/>
      <c r="H380" s="88">
        <f>H381</f>
        <v>4279770.5999999996</v>
      </c>
      <c r="I380" s="88">
        <f>I381</f>
        <v>4279770.5999999996</v>
      </c>
      <c r="J380" s="238">
        <f t="shared" si="15"/>
        <v>100</v>
      </c>
    </row>
    <row r="381" spans="1:10" x14ac:dyDescent="0.2">
      <c r="A381" s="248"/>
      <c r="B381" s="34" t="s">
        <v>51</v>
      </c>
      <c r="C381" s="55" t="s">
        <v>19</v>
      </c>
      <c r="D381" s="55" t="s">
        <v>10</v>
      </c>
      <c r="E381" s="55" t="s">
        <v>139</v>
      </c>
      <c r="F381" s="55" t="s">
        <v>345</v>
      </c>
      <c r="G381" s="56" t="s">
        <v>17</v>
      </c>
      <c r="H381" s="88">
        <f>H382</f>
        <v>4279770.5999999996</v>
      </c>
      <c r="I381" s="88">
        <f>I382</f>
        <v>4279770.5999999996</v>
      </c>
      <c r="J381" s="238">
        <f t="shared" si="15"/>
        <v>100</v>
      </c>
    </row>
    <row r="382" spans="1:10" x14ac:dyDescent="0.2">
      <c r="A382" s="248"/>
      <c r="B382" s="34" t="s">
        <v>59</v>
      </c>
      <c r="C382" s="55" t="s">
        <v>19</v>
      </c>
      <c r="D382" s="55" t="s">
        <v>10</v>
      </c>
      <c r="E382" s="55" t="s">
        <v>139</v>
      </c>
      <c r="F382" s="55" t="s">
        <v>345</v>
      </c>
      <c r="G382" s="56" t="s">
        <v>58</v>
      </c>
      <c r="H382" s="88">
        <v>4279770.5999999996</v>
      </c>
      <c r="I382" s="88">
        <v>4279770.5999999996</v>
      </c>
      <c r="J382" s="238">
        <f t="shared" si="15"/>
        <v>100</v>
      </c>
    </row>
    <row r="383" spans="1:10" x14ac:dyDescent="0.2">
      <c r="A383" s="248"/>
      <c r="B383" s="34" t="s">
        <v>31</v>
      </c>
      <c r="C383" s="55" t="s">
        <v>19</v>
      </c>
      <c r="D383" s="55" t="s">
        <v>10</v>
      </c>
      <c r="E383" s="6" t="s">
        <v>139</v>
      </c>
      <c r="F383" s="6" t="s">
        <v>160</v>
      </c>
      <c r="G383" s="19"/>
      <c r="H383" s="85">
        <f>H384</f>
        <v>33306012.100000001</v>
      </c>
      <c r="I383" s="85">
        <f>I384</f>
        <v>33306012.100000001</v>
      </c>
      <c r="J383" s="238">
        <f t="shared" si="15"/>
        <v>100</v>
      </c>
    </row>
    <row r="384" spans="1:10" x14ac:dyDescent="0.2">
      <c r="A384" s="248"/>
      <c r="B384" s="34" t="s">
        <v>51</v>
      </c>
      <c r="C384" s="55" t="s">
        <v>19</v>
      </c>
      <c r="D384" s="55" t="s">
        <v>10</v>
      </c>
      <c r="E384" s="6" t="s">
        <v>139</v>
      </c>
      <c r="F384" s="6" t="s">
        <v>160</v>
      </c>
      <c r="G384" s="19" t="s">
        <v>17</v>
      </c>
      <c r="H384" s="85">
        <f>H385</f>
        <v>33306012.100000001</v>
      </c>
      <c r="I384" s="85">
        <f>I385</f>
        <v>33306012.100000001</v>
      </c>
      <c r="J384" s="238">
        <f t="shared" si="15"/>
        <v>100</v>
      </c>
    </row>
    <row r="385" spans="1:10" x14ac:dyDescent="0.2">
      <c r="A385" s="248"/>
      <c r="B385" s="122" t="s">
        <v>52</v>
      </c>
      <c r="C385" s="55" t="s">
        <v>19</v>
      </c>
      <c r="D385" s="55" t="s">
        <v>10</v>
      </c>
      <c r="E385" s="6" t="s">
        <v>139</v>
      </c>
      <c r="F385" s="6" t="s">
        <v>160</v>
      </c>
      <c r="G385" s="19" t="s">
        <v>50</v>
      </c>
      <c r="H385" s="88">
        <v>33306012.100000001</v>
      </c>
      <c r="I385" s="88">
        <v>33306012.100000001</v>
      </c>
      <c r="J385" s="238">
        <f t="shared" si="15"/>
        <v>100</v>
      </c>
    </row>
    <row r="386" spans="1:10" ht="25.5" x14ac:dyDescent="0.2">
      <c r="A386" s="248"/>
      <c r="B386" s="145" t="s">
        <v>92</v>
      </c>
      <c r="C386" s="55" t="s">
        <v>19</v>
      </c>
      <c r="D386" s="55" t="s">
        <v>10</v>
      </c>
      <c r="E386" s="55" t="s">
        <v>139</v>
      </c>
      <c r="F386" s="55" t="s">
        <v>183</v>
      </c>
      <c r="G386" s="56"/>
      <c r="H386" s="93">
        <f>H387</f>
        <v>1736025.5</v>
      </c>
      <c r="I386" s="93">
        <f>I387</f>
        <v>1736025.5</v>
      </c>
      <c r="J386" s="238">
        <f t="shared" si="15"/>
        <v>100</v>
      </c>
    </row>
    <row r="387" spans="1:10" x14ac:dyDescent="0.2">
      <c r="A387" s="248"/>
      <c r="B387" s="118" t="s">
        <v>51</v>
      </c>
      <c r="C387" s="55" t="s">
        <v>19</v>
      </c>
      <c r="D387" s="55" t="s">
        <v>10</v>
      </c>
      <c r="E387" s="55" t="s">
        <v>139</v>
      </c>
      <c r="F387" s="55" t="s">
        <v>183</v>
      </c>
      <c r="G387" s="56" t="s">
        <v>17</v>
      </c>
      <c r="H387" s="93">
        <f>H388</f>
        <v>1736025.5</v>
      </c>
      <c r="I387" s="93">
        <f>I388</f>
        <v>1736025.5</v>
      </c>
      <c r="J387" s="238">
        <f t="shared" si="15"/>
        <v>100</v>
      </c>
    </row>
    <row r="388" spans="1:10" x14ac:dyDescent="0.2">
      <c r="A388" s="248"/>
      <c r="B388" s="118" t="s">
        <v>89</v>
      </c>
      <c r="C388" s="55" t="s">
        <v>19</v>
      </c>
      <c r="D388" s="55" t="s">
        <v>10</v>
      </c>
      <c r="E388" s="55" t="s">
        <v>139</v>
      </c>
      <c r="F388" s="55" t="s">
        <v>183</v>
      </c>
      <c r="G388" s="56" t="s">
        <v>90</v>
      </c>
      <c r="H388" s="89">
        <v>1736025.5</v>
      </c>
      <c r="I388" s="89">
        <v>1736025.5</v>
      </c>
      <c r="J388" s="238">
        <f t="shared" si="15"/>
        <v>100</v>
      </c>
    </row>
    <row r="389" spans="1:10" x14ac:dyDescent="0.2">
      <c r="A389" s="248"/>
      <c r="B389" s="122" t="s">
        <v>32</v>
      </c>
      <c r="C389" s="55" t="s">
        <v>19</v>
      </c>
      <c r="D389" s="55" t="s">
        <v>10</v>
      </c>
      <c r="E389" s="6" t="s">
        <v>139</v>
      </c>
      <c r="F389" s="6" t="s">
        <v>161</v>
      </c>
      <c r="G389" s="19"/>
      <c r="H389" s="85">
        <f>H390</f>
        <v>2171016.1</v>
      </c>
      <c r="I389" s="85">
        <f>I390</f>
        <v>2171016.1</v>
      </c>
      <c r="J389" s="238">
        <f t="shared" si="15"/>
        <v>100</v>
      </c>
    </row>
    <row r="390" spans="1:10" x14ac:dyDescent="0.2">
      <c r="A390" s="248"/>
      <c r="B390" s="122" t="s">
        <v>51</v>
      </c>
      <c r="C390" s="55" t="s">
        <v>19</v>
      </c>
      <c r="D390" s="55" t="s">
        <v>10</v>
      </c>
      <c r="E390" s="6" t="s">
        <v>139</v>
      </c>
      <c r="F390" s="6" t="s">
        <v>161</v>
      </c>
      <c r="G390" s="19" t="s">
        <v>17</v>
      </c>
      <c r="H390" s="85">
        <f>H391</f>
        <v>2171016.1</v>
      </c>
      <c r="I390" s="85">
        <f>I391</f>
        <v>2171016.1</v>
      </c>
      <c r="J390" s="238">
        <f t="shared" si="15"/>
        <v>100</v>
      </c>
    </row>
    <row r="391" spans="1:10" x14ac:dyDescent="0.2">
      <c r="A391" s="248"/>
      <c r="B391" s="122" t="s">
        <v>59</v>
      </c>
      <c r="C391" s="55" t="s">
        <v>19</v>
      </c>
      <c r="D391" s="55" t="s">
        <v>10</v>
      </c>
      <c r="E391" s="6" t="s">
        <v>139</v>
      </c>
      <c r="F391" s="6" t="s">
        <v>161</v>
      </c>
      <c r="G391" s="19" t="s">
        <v>58</v>
      </c>
      <c r="H391" s="88">
        <v>2171016.1</v>
      </c>
      <c r="I391" s="88">
        <v>2171016.1</v>
      </c>
      <c r="J391" s="238">
        <f t="shared" si="15"/>
        <v>100</v>
      </c>
    </row>
    <row r="392" spans="1:10" ht="38.25" x14ac:dyDescent="0.2">
      <c r="A392" s="248"/>
      <c r="B392" s="118" t="s">
        <v>311</v>
      </c>
      <c r="C392" s="55" t="s">
        <v>19</v>
      </c>
      <c r="D392" s="55" t="s">
        <v>10</v>
      </c>
      <c r="E392" s="55" t="s">
        <v>139</v>
      </c>
      <c r="F392" s="55" t="s">
        <v>310</v>
      </c>
      <c r="G392" s="56"/>
      <c r="H392" s="89">
        <f>H393</f>
        <v>980000</v>
      </c>
      <c r="I392" s="89">
        <f>I393</f>
        <v>980000</v>
      </c>
      <c r="J392" s="238">
        <f t="shared" si="15"/>
        <v>100</v>
      </c>
    </row>
    <row r="393" spans="1:10" x14ac:dyDescent="0.2">
      <c r="A393" s="248"/>
      <c r="B393" s="118" t="s">
        <v>51</v>
      </c>
      <c r="C393" s="55" t="s">
        <v>19</v>
      </c>
      <c r="D393" s="55" t="s">
        <v>10</v>
      </c>
      <c r="E393" s="55" t="s">
        <v>139</v>
      </c>
      <c r="F393" s="55" t="s">
        <v>310</v>
      </c>
      <c r="G393" s="56" t="s">
        <v>17</v>
      </c>
      <c r="H393" s="93">
        <f>H394</f>
        <v>980000</v>
      </c>
      <c r="I393" s="93">
        <f>I394</f>
        <v>980000</v>
      </c>
      <c r="J393" s="238">
        <f t="shared" si="15"/>
        <v>100</v>
      </c>
    </row>
    <row r="394" spans="1:10" x14ac:dyDescent="0.2">
      <c r="A394" s="250"/>
      <c r="B394" s="118" t="s">
        <v>89</v>
      </c>
      <c r="C394" s="55" t="s">
        <v>19</v>
      </c>
      <c r="D394" s="55" t="s">
        <v>10</v>
      </c>
      <c r="E394" s="55" t="s">
        <v>139</v>
      </c>
      <c r="F394" s="55" t="s">
        <v>310</v>
      </c>
      <c r="G394" s="56" t="s">
        <v>90</v>
      </c>
      <c r="H394" s="89">
        <v>980000</v>
      </c>
      <c r="I394" s="89">
        <v>980000</v>
      </c>
      <c r="J394" s="238">
        <f t="shared" si="15"/>
        <v>100</v>
      </c>
    </row>
    <row r="395" spans="1:10" ht="25.5" x14ac:dyDescent="0.2">
      <c r="A395" s="149" t="s">
        <v>285</v>
      </c>
      <c r="B395" s="117" t="s">
        <v>284</v>
      </c>
      <c r="C395" s="158" t="s">
        <v>19</v>
      </c>
      <c r="D395" s="158" t="s">
        <v>14</v>
      </c>
      <c r="E395" s="158" t="s">
        <v>139</v>
      </c>
      <c r="F395" s="158" t="s">
        <v>140</v>
      </c>
      <c r="G395" s="113"/>
      <c r="H395" s="86">
        <f t="shared" ref="H395:I397" si="16">H396</f>
        <v>337696</v>
      </c>
      <c r="I395" s="86">
        <f t="shared" si="16"/>
        <v>301420.53999999998</v>
      </c>
      <c r="J395" s="237">
        <f t="shared" si="15"/>
        <v>89.257953899365106</v>
      </c>
    </row>
    <row r="396" spans="1:10" x14ac:dyDescent="0.2">
      <c r="A396" s="249"/>
      <c r="B396" s="118" t="s">
        <v>95</v>
      </c>
      <c r="C396" s="54" t="s">
        <v>19</v>
      </c>
      <c r="D396" s="54" t="s">
        <v>14</v>
      </c>
      <c r="E396" s="54" t="s">
        <v>139</v>
      </c>
      <c r="F396" s="54" t="s">
        <v>177</v>
      </c>
      <c r="G396" s="57"/>
      <c r="H396" s="93">
        <f t="shared" si="16"/>
        <v>337696</v>
      </c>
      <c r="I396" s="93">
        <f t="shared" si="16"/>
        <v>301420.53999999998</v>
      </c>
      <c r="J396" s="238">
        <f t="shared" si="15"/>
        <v>89.257953899365106</v>
      </c>
    </row>
    <row r="397" spans="1:10" x14ac:dyDescent="0.2">
      <c r="A397" s="248"/>
      <c r="B397" s="118" t="s">
        <v>96</v>
      </c>
      <c r="C397" s="54" t="s">
        <v>19</v>
      </c>
      <c r="D397" s="54" t="s">
        <v>14</v>
      </c>
      <c r="E397" s="54" t="s">
        <v>139</v>
      </c>
      <c r="F397" s="54" t="s">
        <v>177</v>
      </c>
      <c r="G397" s="57" t="s">
        <v>97</v>
      </c>
      <c r="H397" s="93">
        <f t="shared" si="16"/>
        <v>337696</v>
      </c>
      <c r="I397" s="93">
        <f t="shared" si="16"/>
        <v>301420.53999999998</v>
      </c>
      <c r="J397" s="238">
        <f t="shared" si="15"/>
        <v>89.257953899365106</v>
      </c>
    </row>
    <row r="398" spans="1:10" x14ac:dyDescent="0.2">
      <c r="A398" s="250"/>
      <c r="B398" s="118" t="s">
        <v>95</v>
      </c>
      <c r="C398" s="54" t="s">
        <v>19</v>
      </c>
      <c r="D398" s="54" t="s">
        <v>14</v>
      </c>
      <c r="E398" s="54" t="s">
        <v>139</v>
      </c>
      <c r="F398" s="55" t="s">
        <v>177</v>
      </c>
      <c r="G398" s="57" t="s">
        <v>98</v>
      </c>
      <c r="H398" s="88">
        <v>337696</v>
      </c>
      <c r="I398" s="88">
        <v>301420.53999999998</v>
      </c>
      <c r="J398" s="238">
        <f t="shared" si="15"/>
        <v>89.257953899365106</v>
      </c>
    </row>
    <row r="399" spans="1:10" x14ac:dyDescent="0.2">
      <c r="A399" s="151"/>
      <c r="B399" s="34"/>
      <c r="C399" s="54"/>
      <c r="D399" s="159"/>
      <c r="E399" s="159"/>
      <c r="F399" s="70"/>
      <c r="G399" s="57"/>
      <c r="H399" s="85"/>
      <c r="I399" s="85"/>
      <c r="J399" s="85"/>
    </row>
    <row r="400" spans="1:10" ht="45.75" customHeight="1" x14ac:dyDescent="0.2">
      <c r="A400" s="29" t="s">
        <v>19</v>
      </c>
      <c r="B400" s="41" t="s">
        <v>312</v>
      </c>
      <c r="C400" s="22" t="s">
        <v>12</v>
      </c>
      <c r="D400" s="8" t="s">
        <v>23</v>
      </c>
      <c r="E400" s="8" t="s">
        <v>139</v>
      </c>
      <c r="F400" s="8" t="s">
        <v>140</v>
      </c>
      <c r="G400" s="20"/>
      <c r="H400" s="86">
        <f t="shared" ref="H400:I402" si="17">H401</f>
        <v>30000</v>
      </c>
      <c r="I400" s="86">
        <f t="shared" si="17"/>
        <v>30000</v>
      </c>
      <c r="J400" s="237">
        <f>I400/H400*100</f>
        <v>100</v>
      </c>
    </row>
    <row r="401" spans="1:10" ht="16.5" customHeight="1" x14ac:dyDescent="0.2">
      <c r="A401" s="254"/>
      <c r="B401" s="34" t="s">
        <v>33</v>
      </c>
      <c r="C401" s="6" t="s">
        <v>12</v>
      </c>
      <c r="D401" s="6" t="s">
        <v>23</v>
      </c>
      <c r="E401" s="6" t="s">
        <v>139</v>
      </c>
      <c r="F401" s="6" t="s">
        <v>162</v>
      </c>
      <c r="G401" s="19"/>
      <c r="H401" s="85">
        <f t="shared" si="17"/>
        <v>30000</v>
      </c>
      <c r="I401" s="85">
        <f t="shared" si="17"/>
        <v>30000</v>
      </c>
      <c r="J401" s="234">
        <f>I401/H401*100</f>
        <v>100</v>
      </c>
    </row>
    <row r="402" spans="1:10" ht="25.5" x14ac:dyDescent="0.2">
      <c r="A402" s="248"/>
      <c r="B402" s="82" t="s">
        <v>413</v>
      </c>
      <c r="C402" s="6" t="s">
        <v>12</v>
      </c>
      <c r="D402" s="6" t="s">
        <v>23</v>
      </c>
      <c r="E402" s="6" t="s">
        <v>139</v>
      </c>
      <c r="F402" s="6" t="s">
        <v>162</v>
      </c>
      <c r="G402" s="19" t="s">
        <v>37</v>
      </c>
      <c r="H402" s="85">
        <f t="shared" si="17"/>
        <v>30000</v>
      </c>
      <c r="I402" s="85">
        <f t="shared" si="17"/>
        <v>30000</v>
      </c>
      <c r="J402" s="234">
        <f t="shared" ref="J402:J403" si="18">I402/H402*100</f>
        <v>100</v>
      </c>
    </row>
    <row r="403" spans="1:10" ht="25.5" x14ac:dyDescent="0.2">
      <c r="A403" s="248"/>
      <c r="B403" s="38" t="s">
        <v>40</v>
      </c>
      <c r="C403" s="6" t="s">
        <v>12</v>
      </c>
      <c r="D403" s="6" t="s">
        <v>23</v>
      </c>
      <c r="E403" s="6" t="s">
        <v>139</v>
      </c>
      <c r="F403" s="6" t="s">
        <v>162</v>
      </c>
      <c r="G403" s="19" t="s">
        <v>38</v>
      </c>
      <c r="H403" s="89">
        <v>30000</v>
      </c>
      <c r="I403" s="89">
        <v>30000</v>
      </c>
      <c r="J403" s="234">
        <f t="shared" si="18"/>
        <v>100</v>
      </c>
    </row>
    <row r="404" spans="1:10" x14ac:dyDescent="0.2">
      <c r="A404" s="105"/>
      <c r="B404" s="34"/>
      <c r="C404" s="5"/>
      <c r="D404" s="5"/>
      <c r="E404" s="5"/>
      <c r="F404" s="6"/>
      <c r="G404" s="19"/>
      <c r="H404" s="85"/>
      <c r="I404" s="85"/>
      <c r="J404" s="85"/>
    </row>
    <row r="405" spans="1:10" ht="19.5" customHeight="1" x14ac:dyDescent="0.2">
      <c r="A405" s="171" t="s">
        <v>12</v>
      </c>
      <c r="B405" s="121" t="s">
        <v>318</v>
      </c>
      <c r="C405" s="22" t="s">
        <v>21</v>
      </c>
      <c r="D405" s="22" t="s">
        <v>23</v>
      </c>
      <c r="E405" s="8" t="s">
        <v>139</v>
      </c>
      <c r="F405" s="8" t="s">
        <v>140</v>
      </c>
      <c r="G405" s="12"/>
      <c r="H405" s="86">
        <f>H406</f>
        <v>100000</v>
      </c>
      <c r="I405" s="86">
        <f>I406</f>
        <v>99902.64</v>
      </c>
      <c r="J405" s="237">
        <f>I405/H405*100</f>
        <v>99.902639999999991</v>
      </c>
    </row>
    <row r="406" spans="1:10" x14ac:dyDescent="0.2">
      <c r="A406" s="249"/>
      <c r="B406" s="45" t="s">
        <v>60</v>
      </c>
      <c r="C406" s="11" t="s">
        <v>21</v>
      </c>
      <c r="D406" s="11" t="s">
        <v>23</v>
      </c>
      <c r="E406" s="6" t="s">
        <v>139</v>
      </c>
      <c r="F406" s="6" t="s">
        <v>166</v>
      </c>
      <c r="G406" s="12"/>
      <c r="H406" s="85">
        <f t="shared" ref="H406:I407" si="19">H407</f>
        <v>100000</v>
      </c>
      <c r="I406" s="85">
        <f t="shared" si="19"/>
        <v>99902.64</v>
      </c>
      <c r="J406" s="234">
        <f>I406/H406*100</f>
        <v>99.902639999999991</v>
      </c>
    </row>
    <row r="407" spans="1:10" ht="25.5" x14ac:dyDescent="0.2">
      <c r="A407" s="248"/>
      <c r="B407" s="82" t="s">
        <v>413</v>
      </c>
      <c r="C407" s="11" t="s">
        <v>21</v>
      </c>
      <c r="D407" s="11" t="s">
        <v>23</v>
      </c>
      <c r="E407" s="6" t="s">
        <v>139</v>
      </c>
      <c r="F407" s="6" t="s">
        <v>166</v>
      </c>
      <c r="G407" s="12" t="s">
        <v>37</v>
      </c>
      <c r="H407" s="85">
        <f t="shared" si="19"/>
        <v>100000</v>
      </c>
      <c r="I407" s="85">
        <f t="shared" si="19"/>
        <v>99902.64</v>
      </c>
      <c r="J407" s="234">
        <f t="shared" ref="J407:J408" si="20">I407/H407*100</f>
        <v>99.902639999999991</v>
      </c>
    </row>
    <row r="408" spans="1:10" ht="25.5" x14ac:dyDescent="0.2">
      <c r="A408" s="248"/>
      <c r="B408" s="38" t="s">
        <v>40</v>
      </c>
      <c r="C408" s="11" t="s">
        <v>21</v>
      </c>
      <c r="D408" s="11" t="s">
        <v>23</v>
      </c>
      <c r="E408" s="6" t="s">
        <v>139</v>
      </c>
      <c r="F408" s="6" t="s">
        <v>166</v>
      </c>
      <c r="G408" s="12" t="s">
        <v>38</v>
      </c>
      <c r="H408" s="88">
        <v>100000</v>
      </c>
      <c r="I408" s="88">
        <v>99902.64</v>
      </c>
      <c r="J408" s="234">
        <f t="shared" si="20"/>
        <v>99.902639999999991</v>
      </c>
    </row>
    <row r="409" spans="1:10" x14ac:dyDescent="0.2">
      <c r="A409" s="105"/>
      <c r="B409" s="34"/>
      <c r="C409" s="43"/>
      <c r="D409" s="43"/>
      <c r="E409" s="5"/>
      <c r="F409" s="6"/>
      <c r="G409" s="12"/>
      <c r="H409" s="85"/>
      <c r="I409" s="85"/>
      <c r="J409" s="85"/>
    </row>
    <row r="410" spans="1:10" ht="30" x14ac:dyDescent="0.2">
      <c r="A410" s="95">
        <v>13</v>
      </c>
      <c r="B410" s="39" t="s">
        <v>253</v>
      </c>
      <c r="C410" s="8" t="s">
        <v>22</v>
      </c>
      <c r="D410" s="8" t="s">
        <v>23</v>
      </c>
      <c r="E410" s="8" t="s">
        <v>139</v>
      </c>
      <c r="F410" s="8" t="s">
        <v>140</v>
      </c>
      <c r="G410" s="162"/>
      <c r="H410" s="87">
        <f t="shared" ref="H410:I412" si="21">H411</f>
        <v>20000</v>
      </c>
      <c r="I410" s="87">
        <f t="shared" si="21"/>
        <v>10200</v>
      </c>
      <c r="J410" s="236">
        <f>I410/H410*100</f>
        <v>51</v>
      </c>
    </row>
    <row r="411" spans="1:10" ht="25.5" x14ac:dyDescent="0.2">
      <c r="A411" s="247"/>
      <c r="B411" s="34" t="s">
        <v>216</v>
      </c>
      <c r="C411" s="6" t="s">
        <v>22</v>
      </c>
      <c r="D411" s="6" t="s">
        <v>23</v>
      </c>
      <c r="E411" s="6" t="s">
        <v>139</v>
      </c>
      <c r="F411" s="6" t="s">
        <v>215</v>
      </c>
      <c r="G411" s="12"/>
      <c r="H411" s="85">
        <f t="shared" si="21"/>
        <v>20000</v>
      </c>
      <c r="I411" s="85">
        <f t="shared" si="21"/>
        <v>10200</v>
      </c>
      <c r="J411" s="234">
        <f>I411/H411*100</f>
        <v>51</v>
      </c>
    </row>
    <row r="412" spans="1:10" x14ac:dyDescent="0.2">
      <c r="A412" s="248"/>
      <c r="B412" s="34" t="s">
        <v>41</v>
      </c>
      <c r="C412" s="6" t="s">
        <v>22</v>
      </c>
      <c r="D412" s="6" t="s">
        <v>23</v>
      </c>
      <c r="E412" s="6" t="s">
        <v>139</v>
      </c>
      <c r="F412" s="6" t="s">
        <v>215</v>
      </c>
      <c r="G412" s="12" t="s">
        <v>42</v>
      </c>
      <c r="H412" s="85">
        <f t="shared" si="21"/>
        <v>20000</v>
      </c>
      <c r="I412" s="85">
        <f t="shared" si="21"/>
        <v>10200</v>
      </c>
      <c r="J412" s="234">
        <f t="shared" ref="J412:J413" si="22">I412/H412*100</f>
        <v>51</v>
      </c>
    </row>
    <row r="413" spans="1:10" x14ac:dyDescent="0.2">
      <c r="A413" s="248"/>
      <c r="B413" s="34" t="s">
        <v>87</v>
      </c>
      <c r="C413" s="6" t="s">
        <v>22</v>
      </c>
      <c r="D413" s="6" t="s">
        <v>23</v>
      </c>
      <c r="E413" s="6" t="s">
        <v>139</v>
      </c>
      <c r="F413" s="6" t="s">
        <v>215</v>
      </c>
      <c r="G413" s="12" t="s">
        <v>88</v>
      </c>
      <c r="H413" s="88">
        <v>20000</v>
      </c>
      <c r="I413" s="88">
        <v>10200</v>
      </c>
      <c r="J413" s="234">
        <f t="shared" si="22"/>
        <v>51</v>
      </c>
    </row>
    <row r="414" spans="1:10" x14ac:dyDescent="0.2">
      <c r="A414" s="105"/>
      <c r="B414" s="34"/>
      <c r="C414" s="5"/>
      <c r="D414" s="5"/>
      <c r="E414" s="5"/>
      <c r="F414" s="6"/>
      <c r="G414" s="12"/>
      <c r="H414" s="85"/>
      <c r="I414" s="85"/>
      <c r="J414" s="85"/>
    </row>
    <row r="415" spans="1:10" ht="75" x14ac:dyDescent="0.2">
      <c r="A415" s="128">
        <v>14</v>
      </c>
      <c r="B415" s="129" t="s">
        <v>313</v>
      </c>
      <c r="C415" s="130" t="s">
        <v>254</v>
      </c>
      <c r="D415" s="130" t="s">
        <v>23</v>
      </c>
      <c r="E415" s="130" t="s">
        <v>139</v>
      </c>
      <c r="F415" s="130" t="s">
        <v>140</v>
      </c>
      <c r="G415" s="131"/>
      <c r="H415" s="132">
        <f>H416+H419+H422</f>
        <v>2325013</v>
      </c>
      <c r="I415" s="132">
        <f>I416+I419+I422</f>
        <v>2125013</v>
      </c>
      <c r="J415" s="240">
        <f>I415/H415*100</f>
        <v>91.397897560142667</v>
      </c>
    </row>
    <row r="416" spans="1:10" x14ac:dyDescent="0.2">
      <c r="A416" s="172"/>
      <c r="B416" s="173" t="s">
        <v>106</v>
      </c>
      <c r="C416" s="100" t="s">
        <v>254</v>
      </c>
      <c r="D416" s="100" t="s">
        <v>23</v>
      </c>
      <c r="E416" s="100" t="s">
        <v>139</v>
      </c>
      <c r="F416" s="100" t="s">
        <v>176</v>
      </c>
      <c r="G416" s="135"/>
      <c r="H416" s="139">
        <f>H417</f>
        <v>200000</v>
      </c>
      <c r="I416" s="139">
        <f>I417</f>
        <v>0</v>
      </c>
      <c r="J416" s="241">
        <f>I416/H416*100</f>
        <v>0</v>
      </c>
    </row>
    <row r="417" spans="1:10" x14ac:dyDescent="0.2">
      <c r="A417" s="172"/>
      <c r="B417" s="82" t="s">
        <v>56</v>
      </c>
      <c r="C417" s="100" t="s">
        <v>254</v>
      </c>
      <c r="D417" s="100" t="s">
        <v>23</v>
      </c>
      <c r="E417" s="100" t="s">
        <v>139</v>
      </c>
      <c r="F417" s="100" t="s">
        <v>176</v>
      </c>
      <c r="G417" s="135" t="s">
        <v>54</v>
      </c>
      <c r="H417" s="139">
        <f>H418</f>
        <v>200000</v>
      </c>
      <c r="I417" s="139">
        <f>I418</f>
        <v>0</v>
      </c>
      <c r="J417" s="241">
        <f t="shared" ref="J417:J424" si="23">I417/H417*100</f>
        <v>0</v>
      </c>
    </row>
    <row r="418" spans="1:10" x14ac:dyDescent="0.2">
      <c r="A418" s="172"/>
      <c r="B418" s="82" t="s">
        <v>80</v>
      </c>
      <c r="C418" s="100" t="s">
        <v>254</v>
      </c>
      <c r="D418" s="100" t="s">
        <v>23</v>
      </c>
      <c r="E418" s="100" t="s">
        <v>139</v>
      </c>
      <c r="F418" s="100" t="s">
        <v>176</v>
      </c>
      <c r="G418" s="135" t="s">
        <v>81</v>
      </c>
      <c r="H418" s="139">
        <v>200000</v>
      </c>
      <c r="I418" s="139"/>
      <c r="J418" s="241">
        <f t="shared" si="23"/>
        <v>0</v>
      </c>
    </row>
    <row r="419" spans="1:10" x14ac:dyDescent="0.2">
      <c r="A419" s="172"/>
      <c r="B419" s="173" t="s">
        <v>214</v>
      </c>
      <c r="C419" s="100" t="s">
        <v>254</v>
      </c>
      <c r="D419" s="100" t="s">
        <v>23</v>
      </c>
      <c r="E419" s="100" t="s">
        <v>139</v>
      </c>
      <c r="F419" s="100" t="s">
        <v>213</v>
      </c>
      <c r="G419" s="135"/>
      <c r="H419" s="139">
        <f>H420</f>
        <v>57000</v>
      </c>
      <c r="I419" s="139">
        <f>I420</f>
        <v>57000</v>
      </c>
      <c r="J419" s="241">
        <f t="shared" si="23"/>
        <v>100</v>
      </c>
    </row>
    <row r="420" spans="1:10" x14ac:dyDescent="0.2">
      <c r="A420" s="172"/>
      <c r="B420" s="82" t="s">
        <v>51</v>
      </c>
      <c r="C420" s="100" t="s">
        <v>254</v>
      </c>
      <c r="D420" s="100" t="s">
        <v>23</v>
      </c>
      <c r="E420" s="100" t="s">
        <v>139</v>
      </c>
      <c r="F420" s="100" t="s">
        <v>213</v>
      </c>
      <c r="G420" s="135" t="s">
        <v>17</v>
      </c>
      <c r="H420" s="139">
        <f>H421</f>
        <v>57000</v>
      </c>
      <c r="I420" s="139">
        <f>I421</f>
        <v>57000</v>
      </c>
      <c r="J420" s="241">
        <f t="shared" si="23"/>
        <v>100</v>
      </c>
    </row>
    <row r="421" spans="1:10" x14ac:dyDescent="0.2">
      <c r="A421" s="172"/>
      <c r="B421" s="174" t="s">
        <v>52</v>
      </c>
      <c r="C421" s="100" t="s">
        <v>254</v>
      </c>
      <c r="D421" s="100" t="s">
        <v>23</v>
      </c>
      <c r="E421" s="100" t="s">
        <v>139</v>
      </c>
      <c r="F421" s="100" t="s">
        <v>213</v>
      </c>
      <c r="G421" s="135" t="s">
        <v>50</v>
      </c>
      <c r="H421" s="139">
        <v>57000</v>
      </c>
      <c r="I421" s="93">
        <v>57000</v>
      </c>
      <c r="J421" s="241">
        <f t="shared" si="23"/>
        <v>100</v>
      </c>
    </row>
    <row r="422" spans="1:10" x14ac:dyDescent="0.2">
      <c r="A422" s="247"/>
      <c r="B422" s="126" t="s">
        <v>290</v>
      </c>
      <c r="C422" s="125" t="s">
        <v>254</v>
      </c>
      <c r="D422" s="125" t="s">
        <v>23</v>
      </c>
      <c r="E422" s="125" t="s">
        <v>139</v>
      </c>
      <c r="F422" s="125" t="s">
        <v>289</v>
      </c>
      <c r="G422" s="101"/>
      <c r="H422" s="94">
        <f>H423</f>
        <v>2068013</v>
      </c>
      <c r="I422" s="94">
        <f>I423</f>
        <v>2068013</v>
      </c>
      <c r="J422" s="241">
        <f t="shared" si="23"/>
        <v>100</v>
      </c>
    </row>
    <row r="423" spans="1:10" x14ac:dyDescent="0.2">
      <c r="A423" s="248"/>
      <c r="B423" s="118" t="s">
        <v>51</v>
      </c>
      <c r="C423" s="125" t="s">
        <v>254</v>
      </c>
      <c r="D423" s="125" t="s">
        <v>23</v>
      </c>
      <c r="E423" s="125" t="s">
        <v>139</v>
      </c>
      <c r="F423" s="125" t="s">
        <v>289</v>
      </c>
      <c r="G423" s="101" t="s">
        <v>17</v>
      </c>
      <c r="H423" s="94">
        <f t="shared" ref="H423:I423" si="24">H424</f>
        <v>2068013</v>
      </c>
      <c r="I423" s="94">
        <f t="shared" si="24"/>
        <v>2068013</v>
      </c>
      <c r="J423" s="241">
        <f t="shared" si="23"/>
        <v>100</v>
      </c>
    </row>
    <row r="424" spans="1:10" x14ac:dyDescent="0.2">
      <c r="A424" s="248"/>
      <c r="B424" s="109" t="s">
        <v>52</v>
      </c>
      <c r="C424" s="125" t="s">
        <v>254</v>
      </c>
      <c r="D424" s="125" t="s">
        <v>23</v>
      </c>
      <c r="E424" s="125" t="s">
        <v>139</v>
      </c>
      <c r="F424" s="125" t="s">
        <v>289</v>
      </c>
      <c r="G424" s="101" t="s">
        <v>50</v>
      </c>
      <c r="H424" s="93">
        <v>2068013</v>
      </c>
      <c r="I424" s="93">
        <v>2068013</v>
      </c>
      <c r="J424" s="241">
        <f t="shared" si="23"/>
        <v>100</v>
      </c>
    </row>
    <row r="425" spans="1:10" ht="12.75" customHeight="1" x14ac:dyDescent="0.2">
      <c r="A425" s="151"/>
      <c r="B425" s="133"/>
      <c r="C425" s="100"/>
      <c r="D425" s="100"/>
      <c r="E425" s="100"/>
      <c r="F425" s="134"/>
      <c r="G425" s="135"/>
      <c r="H425" s="94"/>
      <c r="I425" s="94"/>
      <c r="J425" s="94"/>
    </row>
    <row r="426" spans="1:10" ht="30" x14ac:dyDescent="0.2">
      <c r="A426" s="114">
        <v>15</v>
      </c>
      <c r="B426" s="136" t="s">
        <v>316</v>
      </c>
      <c r="C426" s="130" t="s">
        <v>217</v>
      </c>
      <c r="D426" s="130" t="s">
        <v>23</v>
      </c>
      <c r="E426" s="130" t="s">
        <v>139</v>
      </c>
      <c r="F426" s="130" t="s">
        <v>140</v>
      </c>
      <c r="G426" s="131"/>
      <c r="H426" s="132">
        <f>H427</f>
        <v>230000</v>
      </c>
      <c r="I426" s="132">
        <f>I427</f>
        <v>230000</v>
      </c>
      <c r="J426" s="240">
        <f>I426/H426*100</f>
        <v>100</v>
      </c>
    </row>
    <row r="427" spans="1:10" x14ac:dyDescent="0.2">
      <c r="A427" s="247"/>
      <c r="B427" s="97" t="s">
        <v>219</v>
      </c>
      <c r="C427" s="51" t="s">
        <v>217</v>
      </c>
      <c r="D427" s="51" t="s">
        <v>23</v>
      </c>
      <c r="E427" s="51" t="s">
        <v>139</v>
      </c>
      <c r="F427" s="51" t="s">
        <v>218</v>
      </c>
      <c r="G427" s="52"/>
      <c r="H427" s="94">
        <f t="shared" ref="H427:I428" si="25">H428</f>
        <v>230000</v>
      </c>
      <c r="I427" s="94">
        <f t="shared" si="25"/>
        <v>230000</v>
      </c>
      <c r="J427" s="242">
        <f>I427/H427*100</f>
        <v>100</v>
      </c>
    </row>
    <row r="428" spans="1:10" x14ac:dyDescent="0.2">
      <c r="A428" s="248"/>
      <c r="B428" s="34" t="s">
        <v>41</v>
      </c>
      <c r="C428" s="51" t="s">
        <v>217</v>
      </c>
      <c r="D428" s="51" t="s">
        <v>23</v>
      </c>
      <c r="E428" s="51" t="s">
        <v>139</v>
      </c>
      <c r="F428" s="51" t="s">
        <v>218</v>
      </c>
      <c r="G428" s="52" t="s">
        <v>42</v>
      </c>
      <c r="H428" s="94">
        <f t="shared" si="25"/>
        <v>230000</v>
      </c>
      <c r="I428" s="94">
        <f t="shared" si="25"/>
        <v>230000</v>
      </c>
      <c r="J428" s="242">
        <f t="shared" ref="J428:J429" si="26">I428/H428*100</f>
        <v>100</v>
      </c>
    </row>
    <row r="429" spans="1:10" ht="18" customHeight="1" x14ac:dyDescent="0.2">
      <c r="A429" s="250"/>
      <c r="B429" s="46" t="s">
        <v>44</v>
      </c>
      <c r="C429" s="51" t="s">
        <v>217</v>
      </c>
      <c r="D429" s="51" t="s">
        <v>23</v>
      </c>
      <c r="E429" s="51" t="s">
        <v>139</v>
      </c>
      <c r="F429" s="51" t="s">
        <v>218</v>
      </c>
      <c r="G429" s="52" t="s">
        <v>43</v>
      </c>
      <c r="H429" s="88">
        <v>230000</v>
      </c>
      <c r="I429" s="88">
        <v>230000</v>
      </c>
      <c r="J429" s="242">
        <f t="shared" si="26"/>
        <v>100</v>
      </c>
    </row>
    <row r="430" spans="1:10" x14ac:dyDescent="0.2">
      <c r="A430" s="105"/>
      <c r="B430" s="127"/>
      <c r="C430" s="51"/>
      <c r="D430" s="51"/>
      <c r="E430" s="51"/>
      <c r="F430" s="51"/>
      <c r="G430" s="52"/>
      <c r="H430" s="94"/>
      <c r="I430" s="94"/>
      <c r="J430" s="94"/>
    </row>
    <row r="431" spans="1:10" ht="45" x14ac:dyDescent="0.2">
      <c r="A431" s="138">
        <v>16</v>
      </c>
      <c r="B431" s="137" t="s">
        <v>319</v>
      </c>
      <c r="C431" s="130" t="s">
        <v>255</v>
      </c>
      <c r="D431" s="130" t="s">
        <v>23</v>
      </c>
      <c r="E431" s="130" t="s">
        <v>139</v>
      </c>
      <c r="F431" s="130" t="s">
        <v>140</v>
      </c>
      <c r="G431" s="131"/>
      <c r="H431" s="132">
        <f>H432+H435+H438</f>
        <v>10370617.41</v>
      </c>
      <c r="I431" s="132">
        <f>I432+I435+I438</f>
        <v>10370607.41</v>
      </c>
      <c r="J431" s="240">
        <f>I431/H431*100</f>
        <v>99.999903573725618</v>
      </c>
    </row>
    <row r="432" spans="1:10" ht="17.25" customHeight="1" x14ac:dyDescent="0.2">
      <c r="A432" s="247"/>
      <c r="B432" s="109" t="s">
        <v>292</v>
      </c>
      <c r="C432" s="100" t="s">
        <v>255</v>
      </c>
      <c r="D432" s="100" t="s">
        <v>23</v>
      </c>
      <c r="E432" s="100" t="s">
        <v>139</v>
      </c>
      <c r="F432" s="55" t="s">
        <v>256</v>
      </c>
      <c r="G432" s="56"/>
      <c r="H432" s="94">
        <f>H433</f>
        <v>247390</v>
      </c>
      <c r="I432" s="94">
        <f>I433</f>
        <v>247380</v>
      </c>
      <c r="J432" s="242">
        <f>I432/H432*100</f>
        <v>99.995957799426009</v>
      </c>
    </row>
    <row r="433" spans="1:10" ht="25.5" x14ac:dyDescent="0.2">
      <c r="A433" s="248"/>
      <c r="B433" s="82" t="s">
        <v>413</v>
      </c>
      <c r="C433" s="100" t="s">
        <v>255</v>
      </c>
      <c r="D433" s="100" t="s">
        <v>23</v>
      </c>
      <c r="E433" s="100" t="s">
        <v>139</v>
      </c>
      <c r="F433" s="55" t="s">
        <v>256</v>
      </c>
      <c r="G433" s="56" t="s">
        <v>37</v>
      </c>
      <c r="H433" s="94">
        <f>H434</f>
        <v>247390</v>
      </c>
      <c r="I433" s="94">
        <f>I434</f>
        <v>247380</v>
      </c>
      <c r="J433" s="242">
        <f t="shared" ref="J433:J440" si="27">I433/H433*100</f>
        <v>99.995957799426009</v>
      </c>
    </row>
    <row r="434" spans="1:10" ht="25.5" x14ac:dyDescent="0.2">
      <c r="A434" s="248"/>
      <c r="B434" s="103" t="s">
        <v>40</v>
      </c>
      <c r="C434" s="100" t="s">
        <v>255</v>
      </c>
      <c r="D434" s="100" t="s">
        <v>23</v>
      </c>
      <c r="E434" s="100" t="s">
        <v>139</v>
      </c>
      <c r="F434" s="55" t="s">
        <v>256</v>
      </c>
      <c r="G434" s="56" t="s">
        <v>38</v>
      </c>
      <c r="H434" s="88">
        <v>247390</v>
      </c>
      <c r="I434" s="88">
        <v>247380</v>
      </c>
      <c r="J434" s="242">
        <f t="shared" si="27"/>
        <v>99.995957799426009</v>
      </c>
    </row>
    <row r="435" spans="1:10" x14ac:dyDescent="0.2">
      <c r="A435" s="163"/>
      <c r="B435" s="133" t="s">
        <v>299</v>
      </c>
      <c r="C435" s="55" t="s">
        <v>255</v>
      </c>
      <c r="D435" s="55" t="s">
        <v>23</v>
      </c>
      <c r="E435" s="55" t="s">
        <v>139</v>
      </c>
      <c r="F435" s="55" t="s">
        <v>298</v>
      </c>
      <c r="G435" s="56"/>
      <c r="H435" s="94">
        <f>H436</f>
        <v>1444444.45</v>
      </c>
      <c r="I435" s="94">
        <f>I436</f>
        <v>1444444.45</v>
      </c>
      <c r="J435" s="242">
        <f t="shared" si="27"/>
        <v>100</v>
      </c>
    </row>
    <row r="436" spans="1:10" ht="25.5" x14ac:dyDescent="0.2">
      <c r="A436" s="223"/>
      <c r="B436" s="109" t="s">
        <v>199</v>
      </c>
      <c r="C436" s="55" t="s">
        <v>255</v>
      </c>
      <c r="D436" s="55" t="s">
        <v>23</v>
      </c>
      <c r="E436" s="55" t="s">
        <v>139</v>
      </c>
      <c r="F436" s="55" t="s">
        <v>298</v>
      </c>
      <c r="G436" s="56" t="s">
        <v>197</v>
      </c>
      <c r="H436" s="175">
        <f>H437</f>
        <v>1444444.45</v>
      </c>
      <c r="I436" s="175">
        <f>I437</f>
        <v>1444444.45</v>
      </c>
      <c r="J436" s="242">
        <f t="shared" si="27"/>
        <v>100</v>
      </c>
    </row>
    <row r="437" spans="1:10" x14ac:dyDescent="0.2">
      <c r="A437" s="223"/>
      <c r="B437" s="109" t="s">
        <v>200</v>
      </c>
      <c r="C437" s="55" t="s">
        <v>255</v>
      </c>
      <c r="D437" s="55" t="s">
        <v>23</v>
      </c>
      <c r="E437" s="55" t="s">
        <v>139</v>
      </c>
      <c r="F437" s="55" t="s">
        <v>298</v>
      </c>
      <c r="G437" s="56" t="s">
        <v>198</v>
      </c>
      <c r="H437" s="175">
        <v>1444444.45</v>
      </c>
      <c r="I437" s="175">
        <v>1444444.45</v>
      </c>
      <c r="J437" s="242">
        <f t="shared" si="27"/>
        <v>100</v>
      </c>
    </row>
    <row r="438" spans="1:10" ht="25.5" x14ac:dyDescent="0.2">
      <c r="A438" s="213"/>
      <c r="B438" s="103" t="s">
        <v>350</v>
      </c>
      <c r="C438" s="55" t="s">
        <v>255</v>
      </c>
      <c r="D438" s="55" t="s">
        <v>23</v>
      </c>
      <c r="E438" s="55" t="s">
        <v>139</v>
      </c>
      <c r="F438" s="55" t="s">
        <v>349</v>
      </c>
      <c r="G438" s="56"/>
      <c r="H438" s="175">
        <f>H439</f>
        <v>8678782.9600000009</v>
      </c>
      <c r="I438" s="175">
        <f>I439</f>
        <v>8678782.9600000009</v>
      </c>
      <c r="J438" s="242">
        <f t="shared" si="27"/>
        <v>100</v>
      </c>
    </row>
    <row r="439" spans="1:10" ht="25.5" x14ac:dyDescent="0.2">
      <c r="A439" s="213"/>
      <c r="B439" s="109" t="s">
        <v>199</v>
      </c>
      <c r="C439" s="55" t="s">
        <v>255</v>
      </c>
      <c r="D439" s="55" t="s">
        <v>23</v>
      </c>
      <c r="E439" s="55" t="s">
        <v>139</v>
      </c>
      <c r="F439" s="55" t="s">
        <v>349</v>
      </c>
      <c r="G439" s="56" t="s">
        <v>197</v>
      </c>
      <c r="H439" s="175">
        <f>H440</f>
        <v>8678782.9600000009</v>
      </c>
      <c r="I439" s="175">
        <f>I440</f>
        <v>8678782.9600000009</v>
      </c>
      <c r="J439" s="242">
        <f t="shared" si="27"/>
        <v>100</v>
      </c>
    </row>
    <row r="440" spans="1:10" x14ac:dyDescent="0.2">
      <c r="A440" s="213"/>
      <c r="B440" s="109" t="s">
        <v>200</v>
      </c>
      <c r="C440" s="55" t="s">
        <v>255</v>
      </c>
      <c r="D440" s="55" t="s">
        <v>23</v>
      </c>
      <c r="E440" s="55" t="s">
        <v>139</v>
      </c>
      <c r="F440" s="55" t="s">
        <v>349</v>
      </c>
      <c r="G440" s="56" t="s">
        <v>198</v>
      </c>
      <c r="H440" s="175">
        <v>8678782.9600000009</v>
      </c>
      <c r="I440" s="175">
        <v>8678782.9600000009</v>
      </c>
      <c r="J440" s="242">
        <f t="shared" si="27"/>
        <v>100</v>
      </c>
    </row>
    <row r="441" spans="1:10" x14ac:dyDescent="0.2">
      <c r="A441" s="214"/>
      <c r="B441" s="133"/>
      <c r="C441" s="54"/>
      <c r="D441" s="54"/>
      <c r="E441" s="54"/>
      <c r="F441" s="54"/>
      <c r="G441" s="57"/>
      <c r="H441" s="94"/>
      <c r="I441" s="94"/>
      <c r="J441" s="94"/>
    </row>
    <row r="442" spans="1:10" ht="45" x14ac:dyDescent="0.2">
      <c r="A442" s="114">
        <v>17</v>
      </c>
      <c r="B442" s="136" t="s">
        <v>272</v>
      </c>
      <c r="C442" s="130" t="s">
        <v>229</v>
      </c>
      <c r="D442" s="130" t="s">
        <v>23</v>
      </c>
      <c r="E442" s="130" t="s">
        <v>139</v>
      </c>
      <c r="F442" s="130" t="s">
        <v>230</v>
      </c>
      <c r="G442" s="131"/>
      <c r="H442" s="132">
        <f t="shared" ref="H442:I444" si="28">H443</f>
        <v>2580000</v>
      </c>
      <c r="I442" s="132">
        <f t="shared" si="28"/>
        <v>2580000</v>
      </c>
      <c r="J442" s="240">
        <f>I442/H442*100</f>
        <v>100</v>
      </c>
    </row>
    <row r="443" spans="1:10" x14ac:dyDescent="0.2">
      <c r="A443" s="185"/>
      <c r="B443" s="133" t="s">
        <v>333</v>
      </c>
      <c r="C443" s="107" t="s">
        <v>229</v>
      </c>
      <c r="D443" s="107" t="s">
        <v>23</v>
      </c>
      <c r="E443" s="107" t="s">
        <v>139</v>
      </c>
      <c r="F443" s="55" t="s">
        <v>332</v>
      </c>
      <c r="G443" s="58"/>
      <c r="H443" s="139">
        <f t="shared" si="28"/>
        <v>2580000</v>
      </c>
      <c r="I443" s="139">
        <f t="shared" si="28"/>
        <v>2580000</v>
      </c>
      <c r="J443" s="241">
        <f>I443/H443*100</f>
        <v>100</v>
      </c>
    </row>
    <row r="444" spans="1:10" x14ac:dyDescent="0.2">
      <c r="A444" s="185"/>
      <c r="B444" s="34" t="s">
        <v>51</v>
      </c>
      <c r="C444" s="107" t="s">
        <v>229</v>
      </c>
      <c r="D444" s="107" t="s">
        <v>23</v>
      </c>
      <c r="E444" s="107" t="s">
        <v>139</v>
      </c>
      <c r="F444" s="55" t="s">
        <v>332</v>
      </c>
      <c r="G444" s="144" t="s">
        <v>17</v>
      </c>
      <c r="H444" s="139">
        <f t="shared" si="28"/>
        <v>2580000</v>
      </c>
      <c r="I444" s="139">
        <f t="shared" si="28"/>
        <v>2580000</v>
      </c>
      <c r="J444" s="241">
        <f t="shared" ref="J444:J445" si="29">I444/H444*100</f>
        <v>100</v>
      </c>
    </row>
    <row r="445" spans="1:10" x14ac:dyDescent="0.2">
      <c r="A445" s="185"/>
      <c r="B445" s="164" t="s">
        <v>196</v>
      </c>
      <c r="C445" s="107" t="s">
        <v>229</v>
      </c>
      <c r="D445" s="107" t="s">
        <v>23</v>
      </c>
      <c r="E445" s="107" t="s">
        <v>139</v>
      </c>
      <c r="F445" s="55" t="s">
        <v>332</v>
      </c>
      <c r="G445" s="144" t="s">
        <v>195</v>
      </c>
      <c r="H445" s="139">
        <v>2580000</v>
      </c>
      <c r="I445" s="139">
        <v>2580000</v>
      </c>
      <c r="J445" s="241">
        <f t="shared" si="29"/>
        <v>100</v>
      </c>
    </row>
    <row r="446" spans="1:10" x14ac:dyDescent="0.2">
      <c r="A446" s="105"/>
      <c r="B446" s="53"/>
      <c r="C446" s="51"/>
      <c r="D446" s="51"/>
      <c r="E446" s="51"/>
      <c r="F446" s="51"/>
      <c r="G446" s="52"/>
      <c r="H446" s="94"/>
      <c r="I446" s="94"/>
      <c r="J446" s="94"/>
    </row>
    <row r="447" spans="1:10" s="62" customFormat="1" ht="18" x14ac:dyDescent="0.2">
      <c r="A447" s="141" t="s">
        <v>101</v>
      </c>
      <c r="B447" s="66" t="s">
        <v>102</v>
      </c>
      <c r="C447" s="68" t="s">
        <v>66</v>
      </c>
      <c r="D447" s="68" t="s">
        <v>23</v>
      </c>
      <c r="E447" s="68" t="s">
        <v>139</v>
      </c>
      <c r="F447" s="68" t="s">
        <v>140</v>
      </c>
      <c r="G447" s="69"/>
      <c r="H447" s="90">
        <f>H448+H451+H456+H463+H469+H476+H481+H489+H496+H499+H502+H505+H508+H511+H514+H517+H520+H530+H543+H549+H552+H555+H558+H569+H603+H598+H584+H587+H592+H608+H611+H486+H572+H575+H546+H581+H561+H595+H540+H578+H566+H523</f>
        <v>142319257.56</v>
      </c>
      <c r="I447" s="90">
        <f>I448+I451+I456+I463+I469+I476+I481+I489+I496+I499+I502+I505+I508+I511+I514+I517+I520+I530+I543+I549+I552+I555+I558+I569+I603+I598+I584+I587+I592+I608+I611+I486+I572+I575+I546+I581+I561+I595+I540+I578+I566+I523</f>
        <v>133312119.78999998</v>
      </c>
      <c r="J447" s="243">
        <f>I447/H447*100</f>
        <v>93.671174284897646</v>
      </c>
    </row>
    <row r="448" spans="1:10" s="62" customFormat="1" ht="18" x14ac:dyDescent="0.2">
      <c r="A448" s="194"/>
      <c r="B448" s="118" t="s">
        <v>258</v>
      </c>
      <c r="C448" s="55" t="s">
        <v>66</v>
      </c>
      <c r="D448" s="55" t="s">
        <v>23</v>
      </c>
      <c r="E448" s="55" t="s">
        <v>139</v>
      </c>
      <c r="F448" s="100" t="s">
        <v>257</v>
      </c>
      <c r="G448" s="135"/>
      <c r="H448" s="139">
        <f>H449</f>
        <v>2715500</v>
      </c>
      <c r="I448" s="139">
        <f>I449</f>
        <v>2698744.77</v>
      </c>
      <c r="J448" s="241">
        <f>I448/H448*100</f>
        <v>99.38297808874978</v>
      </c>
    </row>
    <row r="449" spans="1:10" s="62" customFormat="1" ht="38.25" x14ac:dyDescent="0.2">
      <c r="A449" s="186"/>
      <c r="B449" s="123" t="s">
        <v>64</v>
      </c>
      <c r="C449" s="55" t="s">
        <v>66</v>
      </c>
      <c r="D449" s="55" t="s">
        <v>23</v>
      </c>
      <c r="E449" s="55" t="s">
        <v>139</v>
      </c>
      <c r="F449" s="100" t="s">
        <v>257</v>
      </c>
      <c r="G449" s="135" t="s">
        <v>62</v>
      </c>
      <c r="H449" s="139">
        <f>H450</f>
        <v>2715500</v>
      </c>
      <c r="I449" s="139">
        <f>I450</f>
        <v>2698744.77</v>
      </c>
      <c r="J449" s="241">
        <f t="shared" ref="J449:J512" si="30">I449/H449*100</f>
        <v>99.38297808874978</v>
      </c>
    </row>
    <row r="450" spans="1:10" s="62" customFormat="1" x14ac:dyDescent="0.2">
      <c r="A450" s="186"/>
      <c r="B450" s="123" t="s">
        <v>65</v>
      </c>
      <c r="C450" s="55" t="s">
        <v>66</v>
      </c>
      <c r="D450" s="55" t="s">
        <v>23</v>
      </c>
      <c r="E450" s="55" t="s">
        <v>139</v>
      </c>
      <c r="F450" s="100" t="s">
        <v>257</v>
      </c>
      <c r="G450" s="135" t="s">
        <v>63</v>
      </c>
      <c r="H450" s="140">
        <v>2715500</v>
      </c>
      <c r="I450" s="140">
        <f>2090708.37+608036.4</f>
        <v>2698744.77</v>
      </c>
      <c r="J450" s="241">
        <f t="shared" si="30"/>
        <v>99.38297808874978</v>
      </c>
    </row>
    <row r="451" spans="1:10" customFormat="1" x14ac:dyDescent="0.2">
      <c r="A451" s="186"/>
      <c r="B451" s="5" t="s">
        <v>70</v>
      </c>
      <c r="C451" s="55" t="s">
        <v>66</v>
      </c>
      <c r="D451" s="55" t="s">
        <v>23</v>
      </c>
      <c r="E451" s="55" t="s">
        <v>139</v>
      </c>
      <c r="F451" s="55" t="s">
        <v>167</v>
      </c>
      <c r="G451" s="55"/>
      <c r="H451" s="88">
        <f>H452+H454</f>
        <v>935620.78</v>
      </c>
      <c r="I451" s="88">
        <f>I452+I454</f>
        <v>482963.10000000003</v>
      </c>
      <c r="J451" s="241">
        <f t="shared" si="30"/>
        <v>51.619535427590655</v>
      </c>
    </row>
    <row r="452" spans="1:10" customFormat="1" ht="38.25" x14ac:dyDescent="0.2">
      <c r="A452" s="186"/>
      <c r="B452" s="123" t="s">
        <v>64</v>
      </c>
      <c r="C452" s="55" t="s">
        <v>66</v>
      </c>
      <c r="D452" s="55" t="s">
        <v>23</v>
      </c>
      <c r="E452" s="55" t="s">
        <v>139</v>
      </c>
      <c r="F452" s="55" t="s">
        <v>167</v>
      </c>
      <c r="G452" s="56" t="s">
        <v>62</v>
      </c>
      <c r="H452" s="88">
        <f>H453</f>
        <v>931239.13</v>
      </c>
      <c r="I452" s="88">
        <f>I453</f>
        <v>478581.45</v>
      </c>
      <c r="J452" s="241">
        <f t="shared" si="30"/>
        <v>51.391896515345103</v>
      </c>
    </row>
    <row r="453" spans="1:10" customFormat="1" x14ac:dyDescent="0.2">
      <c r="A453" s="186"/>
      <c r="B453" s="123" t="s">
        <v>65</v>
      </c>
      <c r="C453" s="55" t="s">
        <v>66</v>
      </c>
      <c r="D453" s="55" t="s">
        <v>23</v>
      </c>
      <c r="E453" s="55" t="s">
        <v>139</v>
      </c>
      <c r="F453" s="55" t="s">
        <v>167</v>
      </c>
      <c r="G453" s="56" t="s">
        <v>63</v>
      </c>
      <c r="H453" s="88">
        <v>931239.13</v>
      </c>
      <c r="I453" s="88">
        <f>354407.7+124173.75</f>
        <v>478581.45</v>
      </c>
      <c r="J453" s="241">
        <f t="shared" si="30"/>
        <v>51.391896515345103</v>
      </c>
    </row>
    <row r="454" spans="1:10" customFormat="1" x14ac:dyDescent="0.2">
      <c r="A454" s="186"/>
      <c r="B454" s="146" t="s">
        <v>41</v>
      </c>
      <c r="C454" s="55" t="s">
        <v>66</v>
      </c>
      <c r="D454" s="55" t="s">
        <v>23</v>
      </c>
      <c r="E454" s="55" t="s">
        <v>139</v>
      </c>
      <c r="F454" s="55" t="s">
        <v>167</v>
      </c>
      <c r="G454" s="56" t="s">
        <v>42</v>
      </c>
      <c r="H454" s="88">
        <f>H455</f>
        <v>4381.6499999999996</v>
      </c>
      <c r="I454" s="88">
        <f>I455</f>
        <v>4381.6499999999996</v>
      </c>
      <c r="J454" s="241">
        <f t="shared" si="30"/>
        <v>100</v>
      </c>
    </row>
    <row r="455" spans="1:10" customFormat="1" ht="16.5" customHeight="1" x14ac:dyDescent="0.2">
      <c r="A455" s="186"/>
      <c r="B455" s="146" t="s">
        <v>44</v>
      </c>
      <c r="C455" s="55" t="s">
        <v>66</v>
      </c>
      <c r="D455" s="55" t="s">
        <v>23</v>
      </c>
      <c r="E455" s="55" t="s">
        <v>139</v>
      </c>
      <c r="F455" s="55" t="s">
        <v>167</v>
      </c>
      <c r="G455" s="56" t="s">
        <v>43</v>
      </c>
      <c r="H455" s="88">
        <v>4381.6499999999996</v>
      </c>
      <c r="I455" s="88">
        <v>4381.6499999999996</v>
      </c>
      <c r="J455" s="241">
        <f t="shared" si="30"/>
        <v>100</v>
      </c>
    </row>
    <row r="456" spans="1:10" customFormat="1" ht="15.75" customHeight="1" x14ac:dyDescent="0.2">
      <c r="A456" s="186"/>
      <c r="B456" s="122" t="s">
        <v>69</v>
      </c>
      <c r="C456" s="55" t="s">
        <v>66</v>
      </c>
      <c r="D456" s="55" t="s">
        <v>23</v>
      </c>
      <c r="E456" s="55" t="s">
        <v>139</v>
      </c>
      <c r="F456" s="55" t="s">
        <v>168</v>
      </c>
      <c r="G456" s="56"/>
      <c r="H456" s="88">
        <f>H457+H459+H461</f>
        <v>66638354</v>
      </c>
      <c r="I456" s="88">
        <f>I457+I459+I461</f>
        <v>66107557.490000002</v>
      </c>
      <c r="J456" s="241">
        <f t="shared" si="30"/>
        <v>99.203466955381288</v>
      </c>
    </row>
    <row r="457" spans="1:10" customFormat="1" ht="38.25" x14ac:dyDescent="0.2">
      <c r="A457" s="186"/>
      <c r="B457" s="123" t="s">
        <v>64</v>
      </c>
      <c r="C457" s="55" t="s">
        <v>66</v>
      </c>
      <c r="D457" s="55" t="s">
        <v>23</v>
      </c>
      <c r="E457" s="55" t="s">
        <v>139</v>
      </c>
      <c r="F457" s="55" t="s">
        <v>168</v>
      </c>
      <c r="G457" s="56" t="s">
        <v>62</v>
      </c>
      <c r="H457" s="88">
        <f>H458</f>
        <v>62881118.689999998</v>
      </c>
      <c r="I457" s="88">
        <f>I458</f>
        <v>62731235.039999999</v>
      </c>
      <c r="J457" s="241">
        <f t="shared" si="30"/>
        <v>99.761639657304897</v>
      </c>
    </row>
    <row r="458" spans="1:10" customFormat="1" x14ac:dyDescent="0.2">
      <c r="A458" s="186"/>
      <c r="B458" s="123" t="s">
        <v>65</v>
      </c>
      <c r="C458" s="55" t="s">
        <v>66</v>
      </c>
      <c r="D458" s="55" t="s">
        <v>23</v>
      </c>
      <c r="E458" s="55" t="s">
        <v>139</v>
      </c>
      <c r="F458" s="55" t="s">
        <v>168</v>
      </c>
      <c r="G458" s="56" t="s">
        <v>63</v>
      </c>
      <c r="H458" s="88">
        <v>62881118.689999998</v>
      </c>
      <c r="I458" s="88">
        <v>62731235.039999999</v>
      </c>
      <c r="J458" s="241">
        <f t="shared" si="30"/>
        <v>99.761639657304897</v>
      </c>
    </row>
    <row r="459" spans="1:10" customFormat="1" ht="25.5" x14ac:dyDescent="0.2">
      <c r="A459" s="186"/>
      <c r="B459" s="82" t="s">
        <v>413</v>
      </c>
      <c r="C459" s="55" t="s">
        <v>66</v>
      </c>
      <c r="D459" s="55" t="s">
        <v>23</v>
      </c>
      <c r="E459" s="55" t="s">
        <v>139</v>
      </c>
      <c r="F459" s="55" t="s">
        <v>168</v>
      </c>
      <c r="G459" s="56" t="s">
        <v>37</v>
      </c>
      <c r="H459" s="88">
        <f>H460</f>
        <v>3494475.29</v>
      </c>
      <c r="I459" s="88">
        <f>I460</f>
        <v>3138519.6</v>
      </c>
      <c r="J459" s="241">
        <f t="shared" si="30"/>
        <v>89.813758562877126</v>
      </c>
    </row>
    <row r="460" spans="1:10" customFormat="1" ht="25.5" x14ac:dyDescent="0.2">
      <c r="A460" s="186"/>
      <c r="B460" s="123" t="s">
        <v>40</v>
      </c>
      <c r="C460" s="55" t="s">
        <v>66</v>
      </c>
      <c r="D460" s="55" t="s">
        <v>23</v>
      </c>
      <c r="E460" s="55" t="s">
        <v>139</v>
      </c>
      <c r="F460" s="55" t="s">
        <v>168</v>
      </c>
      <c r="G460" s="56" t="s">
        <v>38</v>
      </c>
      <c r="H460" s="88">
        <v>3494475.29</v>
      </c>
      <c r="I460" s="88">
        <v>3138519.6</v>
      </c>
      <c r="J460" s="241">
        <f t="shared" si="30"/>
        <v>89.813758562877126</v>
      </c>
    </row>
    <row r="461" spans="1:10" customFormat="1" x14ac:dyDescent="0.2">
      <c r="A461" s="186"/>
      <c r="B461" s="123" t="s">
        <v>56</v>
      </c>
      <c r="C461" s="55" t="s">
        <v>66</v>
      </c>
      <c r="D461" s="55" t="s">
        <v>23</v>
      </c>
      <c r="E461" s="55" t="s">
        <v>139</v>
      </c>
      <c r="F461" s="55" t="s">
        <v>168</v>
      </c>
      <c r="G461" s="56" t="s">
        <v>54</v>
      </c>
      <c r="H461" s="88">
        <f>H462</f>
        <v>262760.02</v>
      </c>
      <c r="I461" s="88">
        <f>I462</f>
        <v>237802.85</v>
      </c>
      <c r="J461" s="241">
        <f t="shared" si="30"/>
        <v>90.501915017360702</v>
      </c>
    </row>
    <row r="462" spans="1:10" customFormat="1" x14ac:dyDescent="0.2">
      <c r="A462" s="186"/>
      <c r="B462" s="123" t="s">
        <v>72</v>
      </c>
      <c r="C462" s="55" t="s">
        <v>66</v>
      </c>
      <c r="D462" s="55" t="s">
        <v>23</v>
      </c>
      <c r="E462" s="55" t="s">
        <v>139</v>
      </c>
      <c r="F462" s="55" t="s">
        <v>168</v>
      </c>
      <c r="G462" s="56" t="s">
        <v>73</v>
      </c>
      <c r="H462" s="88">
        <v>262760.02</v>
      </c>
      <c r="I462" s="88">
        <v>237802.85</v>
      </c>
      <c r="J462" s="241">
        <f t="shared" si="30"/>
        <v>90.501915017360702</v>
      </c>
    </row>
    <row r="463" spans="1:10" customFormat="1" x14ac:dyDescent="0.2">
      <c r="A463" s="186"/>
      <c r="B463" s="122" t="s">
        <v>82</v>
      </c>
      <c r="C463" s="55" t="s">
        <v>66</v>
      </c>
      <c r="D463" s="55" t="s">
        <v>23</v>
      </c>
      <c r="E463" s="55" t="s">
        <v>139</v>
      </c>
      <c r="F463" s="55" t="s">
        <v>169</v>
      </c>
      <c r="G463" s="56"/>
      <c r="H463" s="88">
        <f>H464+H466</f>
        <v>566137.49</v>
      </c>
      <c r="I463" s="88">
        <f>I464+I466</f>
        <v>375052.32</v>
      </c>
      <c r="J463" s="241">
        <f t="shared" si="30"/>
        <v>66.247568236472034</v>
      </c>
    </row>
    <row r="464" spans="1:10" customFormat="1" ht="25.5" x14ac:dyDescent="0.2">
      <c r="A464" s="186"/>
      <c r="B464" s="82" t="s">
        <v>413</v>
      </c>
      <c r="C464" s="55" t="s">
        <v>66</v>
      </c>
      <c r="D464" s="55" t="s">
        <v>23</v>
      </c>
      <c r="E464" s="55" t="s">
        <v>139</v>
      </c>
      <c r="F464" s="55" t="s">
        <v>169</v>
      </c>
      <c r="G464" s="56" t="s">
        <v>37</v>
      </c>
      <c r="H464" s="88">
        <f>H465</f>
        <v>393000</v>
      </c>
      <c r="I464" s="88">
        <f>I465</f>
        <v>202364.83000000002</v>
      </c>
      <c r="J464" s="241">
        <f t="shared" si="30"/>
        <v>51.49232315521629</v>
      </c>
    </row>
    <row r="465" spans="1:10" customFormat="1" ht="25.5" x14ac:dyDescent="0.2">
      <c r="A465" s="186"/>
      <c r="B465" s="123" t="s">
        <v>40</v>
      </c>
      <c r="C465" s="55" t="s">
        <v>66</v>
      </c>
      <c r="D465" s="55" t="s">
        <v>23</v>
      </c>
      <c r="E465" s="55" t="s">
        <v>139</v>
      </c>
      <c r="F465" s="55" t="s">
        <v>169</v>
      </c>
      <c r="G465" s="56" t="s">
        <v>38</v>
      </c>
      <c r="H465" s="88">
        <v>393000</v>
      </c>
      <c r="I465" s="88">
        <f>127706.58+74658.25</f>
        <v>202364.83000000002</v>
      </c>
      <c r="J465" s="241">
        <f t="shared" si="30"/>
        <v>51.49232315521629</v>
      </c>
    </row>
    <row r="466" spans="1:10" customFormat="1" x14ac:dyDescent="0.2">
      <c r="A466" s="186"/>
      <c r="B466" s="123" t="s">
        <v>56</v>
      </c>
      <c r="C466" s="55" t="s">
        <v>66</v>
      </c>
      <c r="D466" s="55" t="s">
        <v>23</v>
      </c>
      <c r="E466" s="55" t="s">
        <v>139</v>
      </c>
      <c r="F466" s="55" t="s">
        <v>169</v>
      </c>
      <c r="G466" s="56" t="s">
        <v>54</v>
      </c>
      <c r="H466" s="88">
        <f>+H468+H467</f>
        <v>173137.49</v>
      </c>
      <c r="I466" s="88">
        <f>+I468+I467</f>
        <v>172687.49</v>
      </c>
      <c r="J466" s="241">
        <f t="shared" si="30"/>
        <v>99.740090953149434</v>
      </c>
    </row>
    <row r="467" spans="1:10" customFormat="1" x14ac:dyDescent="0.2">
      <c r="A467" s="186"/>
      <c r="B467" s="103" t="s">
        <v>302</v>
      </c>
      <c r="C467" s="55" t="s">
        <v>66</v>
      </c>
      <c r="D467" s="55" t="s">
        <v>23</v>
      </c>
      <c r="E467" s="55" t="s">
        <v>139</v>
      </c>
      <c r="F467" s="55" t="s">
        <v>169</v>
      </c>
      <c r="G467" s="56" t="s">
        <v>301</v>
      </c>
      <c r="H467" s="88">
        <v>34000</v>
      </c>
      <c r="I467" s="88">
        <v>34000</v>
      </c>
      <c r="J467" s="241">
        <f t="shared" si="30"/>
        <v>100</v>
      </c>
    </row>
    <row r="468" spans="1:10" customFormat="1" x14ac:dyDescent="0.2">
      <c r="A468" s="186"/>
      <c r="B468" s="123" t="s">
        <v>72</v>
      </c>
      <c r="C468" s="55" t="s">
        <v>66</v>
      </c>
      <c r="D468" s="55" t="s">
        <v>23</v>
      </c>
      <c r="E468" s="55" t="s">
        <v>139</v>
      </c>
      <c r="F468" s="55" t="s">
        <v>169</v>
      </c>
      <c r="G468" s="56" t="s">
        <v>73</v>
      </c>
      <c r="H468" s="88">
        <v>139137.49</v>
      </c>
      <c r="I468" s="88">
        <v>138687.49</v>
      </c>
      <c r="J468" s="241">
        <f t="shared" si="30"/>
        <v>99.676578900481815</v>
      </c>
    </row>
    <row r="469" spans="1:10" customFormat="1" x14ac:dyDescent="0.2">
      <c r="A469" s="186"/>
      <c r="B469" s="145" t="s">
        <v>78</v>
      </c>
      <c r="C469" s="55" t="s">
        <v>66</v>
      </c>
      <c r="D469" s="55" t="s">
        <v>23</v>
      </c>
      <c r="E469" s="55" t="s">
        <v>139</v>
      </c>
      <c r="F469" s="55" t="s">
        <v>170</v>
      </c>
      <c r="G469" s="56"/>
      <c r="H469" s="88">
        <f>H470+H472+H474</f>
        <v>1529511.61</v>
      </c>
      <c r="I469" s="88">
        <f>I470+I472+I474</f>
        <v>1527840.8</v>
      </c>
      <c r="J469" s="241">
        <f t="shared" si="30"/>
        <v>99.890761862212997</v>
      </c>
    </row>
    <row r="470" spans="1:10" customFormat="1" ht="38.25" x14ac:dyDescent="0.2">
      <c r="A470" s="186"/>
      <c r="B470" s="123" t="s">
        <v>64</v>
      </c>
      <c r="C470" s="55" t="s">
        <v>66</v>
      </c>
      <c r="D470" s="55" t="s">
        <v>23</v>
      </c>
      <c r="E470" s="55" t="s">
        <v>139</v>
      </c>
      <c r="F470" s="55" t="s">
        <v>170</v>
      </c>
      <c r="G470" s="56" t="s">
        <v>62</v>
      </c>
      <c r="H470" s="88">
        <f>H471</f>
        <v>1491511.61</v>
      </c>
      <c r="I470" s="88">
        <f>I471</f>
        <v>1491473.4800000002</v>
      </c>
      <c r="J470" s="241">
        <f t="shared" si="30"/>
        <v>99.997443533141535</v>
      </c>
    </row>
    <row r="471" spans="1:10" customFormat="1" x14ac:dyDescent="0.2">
      <c r="A471" s="186"/>
      <c r="B471" s="123" t="s">
        <v>65</v>
      </c>
      <c r="C471" s="55" t="s">
        <v>66</v>
      </c>
      <c r="D471" s="55" t="s">
        <v>23</v>
      </c>
      <c r="E471" s="55" t="s">
        <v>139</v>
      </c>
      <c r="F471" s="55" t="s">
        <v>170</v>
      </c>
      <c r="G471" s="56" t="s">
        <v>63</v>
      </c>
      <c r="H471" s="88">
        <v>1491511.61</v>
      </c>
      <c r="I471" s="88">
        <f>1132049.8+23452.1+335971.58</f>
        <v>1491473.4800000002</v>
      </c>
      <c r="J471" s="241">
        <f t="shared" si="30"/>
        <v>99.997443533141535</v>
      </c>
    </row>
    <row r="472" spans="1:10" customFormat="1" ht="25.5" x14ac:dyDescent="0.2">
      <c r="A472" s="186"/>
      <c r="B472" s="82" t="s">
        <v>413</v>
      </c>
      <c r="C472" s="55" t="s">
        <v>66</v>
      </c>
      <c r="D472" s="55" t="s">
        <v>23</v>
      </c>
      <c r="E472" s="55" t="s">
        <v>139</v>
      </c>
      <c r="F472" s="55" t="s">
        <v>170</v>
      </c>
      <c r="G472" s="56" t="s">
        <v>37</v>
      </c>
      <c r="H472" s="88">
        <f>H473</f>
        <v>37899.870000000003</v>
      </c>
      <c r="I472" s="88">
        <f>I473</f>
        <v>36267.19</v>
      </c>
      <c r="J472" s="241">
        <f t="shared" si="30"/>
        <v>95.692122426805156</v>
      </c>
    </row>
    <row r="473" spans="1:10" customFormat="1" ht="25.5" x14ac:dyDescent="0.2">
      <c r="A473" s="186"/>
      <c r="B473" s="123" t="s">
        <v>40</v>
      </c>
      <c r="C473" s="55" t="s">
        <v>66</v>
      </c>
      <c r="D473" s="55" t="s">
        <v>23</v>
      </c>
      <c r="E473" s="55" t="s">
        <v>139</v>
      </c>
      <c r="F473" s="55" t="s">
        <v>170</v>
      </c>
      <c r="G473" s="56" t="s">
        <v>38</v>
      </c>
      <c r="H473" s="88">
        <v>37899.870000000003</v>
      </c>
      <c r="I473" s="88">
        <v>36267.19</v>
      </c>
      <c r="J473" s="241">
        <f t="shared" si="30"/>
        <v>95.692122426805156</v>
      </c>
    </row>
    <row r="474" spans="1:10" customFormat="1" x14ac:dyDescent="0.2">
      <c r="A474" s="186"/>
      <c r="B474" s="123" t="s">
        <v>56</v>
      </c>
      <c r="C474" s="55" t="s">
        <v>66</v>
      </c>
      <c r="D474" s="55" t="s">
        <v>23</v>
      </c>
      <c r="E474" s="55" t="s">
        <v>139</v>
      </c>
      <c r="F474" s="55" t="s">
        <v>170</v>
      </c>
      <c r="G474" s="56" t="s">
        <v>54</v>
      </c>
      <c r="H474" s="88">
        <f>H475</f>
        <v>100.13</v>
      </c>
      <c r="I474" s="88">
        <f>I475</f>
        <v>100.13</v>
      </c>
      <c r="J474" s="241">
        <f t="shared" si="30"/>
        <v>100</v>
      </c>
    </row>
    <row r="475" spans="1:10" customFormat="1" x14ac:dyDescent="0.2">
      <c r="A475" s="186"/>
      <c r="B475" s="123" t="s">
        <v>72</v>
      </c>
      <c r="C475" s="55" t="s">
        <v>66</v>
      </c>
      <c r="D475" s="55" t="s">
        <v>23</v>
      </c>
      <c r="E475" s="55" t="s">
        <v>139</v>
      </c>
      <c r="F475" s="55" t="s">
        <v>170</v>
      </c>
      <c r="G475" s="56" t="s">
        <v>73</v>
      </c>
      <c r="H475" s="88">
        <v>100.13</v>
      </c>
      <c r="I475" s="88">
        <v>100.13</v>
      </c>
      <c r="J475" s="241">
        <f t="shared" si="30"/>
        <v>100</v>
      </c>
    </row>
    <row r="476" spans="1:10" customFormat="1" ht="25.5" x14ac:dyDescent="0.2">
      <c r="A476" s="186"/>
      <c r="B476" s="5" t="s">
        <v>71</v>
      </c>
      <c r="C476" s="55" t="s">
        <v>66</v>
      </c>
      <c r="D476" s="55" t="s">
        <v>23</v>
      </c>
      <c r="E476" s="55" t="s">
        <v>139</v>
      </c>
      <c r="F476" s="55" t="s">
        <v>171</v>
      </c>
      <c r="G476" s="56"/>
      <c r="H476" s="88">
        <f>H477+H479</f>
        <v>301816.01</v>
      </c>
      <c r="I476" s="88">
        <f>I477+I479</f>
        <v>229165.58000000002</v>
      </c>
      <c r="J476" s="241">
        <f t="shared" si="30"/>
        <v>75.928901187183556</v>
      </c>
    </row>
    <row r="477" spans="1:10" customFormat="1" ht="38.25" x14ac:dyDescent="0.2">
      <c r="A477" s="186"/>
      <c r="B477" s="123" t="s">
        <v>64</v>
      </c>
      <c r="C477" s="55" t="s">
        <v>66</v>
      </c>
      <c r="D477" s="55" t="s">
        <v>23</v>
      </c>
      <c r="E477" s="55" t="s">
        <v>139</v>
      </c>
      <c r="F477" s="55" t="s">
        <v>171</v>
      </c>
      <c r="G477" s="56" t="s">
        <v>62</v>
      </c>
      <c r="H477" s="88">
        <f>H478</f>
        <v>198816.01</v>
      </c>
      <c r="I477" s="88">
        <f>I478</f>
        <v>166234.95000000001</v>
      </c>
      <c r="J477" s="241">
        <f t="shared" si="30"/>
        <v>83.612456562225546</v>
      </c>
    </row>
    <row r="478" spans="1:10" customFormat="1" x14ac:dyDescent="0.2">
      <c r="A478" s="186"/>
      <c r="B478" s="123" t="s">
        <v>65</v>
      </c>
      <c r="C478" s="55" t="s">
        <v>66</v>
      </c>
      <c r="D478" s="55" t="s">
        <v>23</v>
      </c>
      <c r="E478" s="55" t="s">
        <v>139</v>
      </c>
      <c r="F478" s="55" t="s">
        <v>171</v>
      </c>
      <c r="G478" s="56" t="s">
        <v>63</v>
      </c>
      <c r="H478" s="88">
        <v>198816.01</v>
      </c>
      <c r="I478" s="88">
        <f>8850+135989.39+21395.56</f>
        <v>166234.95000000001</v>
      </c>
      <c r="J478" s="241">
        <f t="shared" si="30"/>
        <v>83.612456562225546</v>
      </c>
    </row>
    <row r="479" spans="1:10" customFormat="1" ht="25.5" x14ac:dyDescent="0.2">
      <c r="A479" s="186"/>
      <c r="B479" s="82" t="s">
        <v>413</v>
      </c>
      <c r="C479" s="55" t="s">
        <v>66</v>
      </c>
      <c r="D479" s="55" t="s">
        <v>23</v>
      </c>
      <c r="E479" s="55" t="s">
        <v>139</v>
      </c>
      <c r="F479" s="55" t="s">
        <v>171</v>
      </c>
      <c r="G479" s="56" t="s">
        <v>37</v>
      </c>
      <c r="H479" s="88">
        <f>H480</f>
        <v>103000</v>
      </c>
      <c r="I479" s="88">
        <f>I480</f>
        <v>62930.63</v>
      </c>
      <c r="J479" s="241">
        <f t="shared" si="30"/>
        <v>61.097699029126204</v>
      </c>
    </row>
    <row r="480" spans="1:10" customFormat="1" ht="25.5" x14ac:dyDescent="0.2">
      <c r="A480" s="186"/>
      <c r="B480" s="123" t="s">
        <v>40</v>
      </c>
      <c r="C480" s="55" t="s">
        <v>66</v>
      </c>
      <c r="D480" s="55" t="s">
        <v>23</v>
      </c>
      <c r="E480" s="55" t="s">
        <v>139</v>
      </c>
      <c r="F480" s="55" t="s">
        <v>171</v>
      </c>
      <c r="G480" s="56" t="s">
        <v>38</v>
      </c>
      <c r="H480" s="88">
        <v>103000</v>
      </c>
      <c r="I480" s="88">
        <v>62930.63</v>
      </c>
      <c r="J480" s="241">
        <f t="shared" si="30"/>
        <v>61.097699029126204</v>
      </c>
    </row>
    <row r="481" spans="1:10" customFormat="1" ht="25.5" x14ac:dyDescent="0.2">
      <c r="A481" s="186"/>
      <c r="B481" s="145" t="s">
        <v>79</v>
      </c>
      <c r="C481" s="60" t="s">
        <v>66</v>
      </c>
      <c r="D481" s="60" t="s">
        <v>23</v>
      </c>
      <c r="E481" s="55" t="s">
        <v>139</v>
      </c>
      <c r="F481" s="55" t="s">
        <v>172</v>
      </c>
      <c r="G481" s="56"/>
      <c r="H481" s="88">
        <f>H482+H484</f>
        <v>896596.05</v>
      </c>
      <c r="I481" s="88">
        <f>I482+I484</f>
        <v>896544.7</v>
      </c>
      <c r="J481" s="241">
        <f t="shared" si="30"/>
        <v>99.994272783155793</v>
      </c>
    </row>
    <row r="482" spans="1:10" customFormat="1" ht="38.25" x14ac:dyDescent="0.2">
      <c r="A482" s="186"/>
      <c r="B482" s="123" t="s">
        <v>64</v>
      </c>
      <c r="C482" s="60" t="s">
        <v>66</v>
      </c>
      <c r="D482" s="60" t="s">
        <v>23</v>
      </c>
      <c r="E482" s="55" t="s">
        <v>139</v>
      </c>
      <c r="F482" s="55" t="s">
        <v>172</v>
      </c>
      <c r="G482" s="56" t="s">
        <v>62</v>
      </c>
      <c r="H482" s="88">
        <f>H483</f>
        <v>887740.05</v>
      </c>
      <c r="I482" s="88">
        <f>I483</f>
        <v>887688.7</v>
      </c>
      <c r="J482" s="241">
        <f t="shared" si="30"/>
        <v>99.994215649051753</v>
      </c>
    </row>
    <row r="483" spans="1:10" customFormat="1" x14ac:dyDescent="0.2">
      <c r="A483" s="186"/>
      <c r="B483" s="123" t="s">
        <v>65</v>
      </c>
      <c r="C483" s="60" t="s">
        <v>66</v>
      </c>
      <c r="D483" s="60" t="s">
        <v>23</v>
      </c>
      <c r="E483" s="55" t="s">
        <v>139</v>
      </c>
      <c r="F483" s="55" t="s">
        <v>172</v>
      </c>
      <c r="G483" s="56" t="s">
        <v>63</v>
      </c>
      <c r="H483" s="88">
        <v>887740.05</v>
      </c>
      <c r="I483" s="88">
        <f>682716.35+204972.35</f>
        <v>887688.7</v>
      </c>
      <c r="J483" s="241">
        <f t="shared" si="30"/>
        <v>99.994215649051753</v>
      </c>
    </row>
    <row r="484" spans="1:10" customFormat="1" ht="25.5" x14ac:dyDescent="0.2">
      <c r="A484" s="186"/>
      <c r="B484" s="82" t="s">
        <v>413</v>
      </c>
      <c r="C484" s="60" t="s">
        <v>66</v>
      </c>
      <c r="D484" s="60" t="s">
        <v>23</v>
      </c>
      <c r="E484" s="55" t="s">
        <v>139</v>
      </c>
      <c r="F484" s="55" t="s">
        <v>172</v>
      </c>
      <c r="G484" s="56" t="s">
        <v>37</v>
      </c>
      <c r="H484" s="88">
        <f>H485</f>
        <v>8856</v>
      </c>
      <c r="I484" s="88">
        <f>I485</f>
        <v>8856</v>
      </c>
      <c r="J484" s="241">
        <f t="shared" si="30"/>
        <v>100</v>
      </c>
    </row>
    <row r="485" spans="1:10" customFormat="1" ht="25.5" x14ac:dyDescent="0.2">
      <c r="A485" s="186"/>
      <c r="B485" s="123" t="s">
        <v>40</v>
      </c>
      <c r="C485" s="60" t="s">
        <v>66</v>
      </c>
      <c r="D485" s="60" t="s">
        <v>23</v>
      </c>
      <c r="E485" s="55" t="s">
        <v>139</v>
      </c>
      <c r="F485" s="55" t="s">
        <v>172</v>
      </c>
      <c r="G485" s="56" t="s">
        <v>38</v>
      </c>
      <c r="H485" s="88">
        <v>8856</v>
      </c>
      <c r="I485" s="88">
        <v>8856</v>
      </c>
      <c r="J485" s="241">
        <f t="shared" si="30"/>
        <v>100</v>
      </c>
    </row>
    <row r="486" spans="1:10" customFormat="1" ht="38.25" x14ac:dyDescent="0.2">
      <c r="A486" s="186"/>
      <c r="B486" s="118" t="s">
        <v>317</v>
      </c>
      <c r="C486" s="55" t="s">
        <v>66</v>
      </c>
      <c r="D486" s="55" t="s">
        <v>23</v>
      </c>
      <c r="E486" s="55" t="s">
        <v>139</v>
      </c>
      <c r="F486" s="55" t="s">
        <v>314</v>
      </c>
      <c r="G486" s="176"/>
      <c r="H486" s="88">
        <f>H487</f>
        <v>521683.17</v>
      </c>
      <c r="I486" s="88">
        <f>I487</f>
        <v>0</v>
      </c>
      <c r="J486" s="241">
        <f t="shared" si="30"/>
        <v>0</v>
      </c>
    </row>
    <row r="487" spans="1:10" customFormat="1" x14ac:dyDescent="0.2">
      <c r="A487" s="186"/>
      <c r="B487" s="118" t="s">
        <v>56</v>
      </c>
      <c r="C487" s="55" t="s">
        <v>66</v>
      </c>
      <c r="D487" s="55" t="s">
        <v>23</v>
      </c>
      <c r="E487" s="55" t="s">
        <v>139</v>
      </c>
      <c r="F487" s="55" t="s">
        <v>314</v>
      </c>
      <c r="G487" s="176" t="s">
        <v>54</v>
      </c>
      <c r="H487" s="88">
        <f>H488</f>
        <v>521683.17</v>
      </c>
      <c r="I487" s="88">
        <f>I488</f>
        <v>0</v>
      </c>
      <c r="J487" s="241">
        <f t="shared" si="30"/>
        <v>0</v>
      </c>
    </row>
    <row r="488" spans="1:10" customFormat="1" x14ac:dyDescent="0.2">
      <c r="A488" s="186"/>
      <c r="B488" s="118" t="s">
        <v>80</v>
      </c>
      <c r="C488" s="55" t="s">
        <v>66</v>
      </c>
      <c r="D488" s="55" t="s">
        <v>23</v>
      </c>
      <c r="E488" s="55" t="s">
        <v>139</v>
      </c>
      <c r="F488" s="55" t="s">
        <v>314</v>
      </c>
      <c r="G488" s="176" t="s">
        <v>81</v>
      </c>
      <c r="H488" s="102">
        <v>521683.17</v>
      </c>
      <c r="I488" s="88"/>
      <c r="J488" s="241">
        <f t="shared" si="30"/>
        <v>0</v>
      </c>
    </row>
    <row r="489" spans="1:10" customFormat="1" x14ac:dyDescent="0.2">
      <c r="A489" s="186"/>
      <c r="B489" s="122" t="s">
        <v>83</v>
      </c>
      <c r="C489" s="55" t="s">
        <v>66</v>
      </c>
      <c r="D489" s="55" t="s">
        <v>23</v>
      </c>
      <c r="E489" s="55" t="s">
        <v>139</v>
      </c>
      <c r="F489" s="60" t="s">
        <v>174</v>
      </c>
      <c r="G489" s="61"/>
      <c r="H489" s="88">
        <f>H490+H492+H494</f>
        <v>35676581.359999999</v>
      </c>
      <c r="I489" s="88">
        <f>I490+I492+I494</f>
        <v>35055900.920000002</v>
      </c>
      <c r="J489" s="241">
        <f t="shared" si="30"/>
        <v>98.260258084324477</v>
      </c>
    </row>
    <row r="490" spans="1:10" customFormat="1" ht="38.25" x14ac:dyDescent="0.2">
      <c r="A490" s="186"/>
      <c r="B490" s="123" t="s">
        <v>64</v>
      </c>
      <c r="C490" s="55" t="s">
        <v>66</v>
      </c>
      <c r="D490" s="55" t="s">
        <v>23</v>
      </c>
      <c r="E490" s="55" t="s">
        <v>139</v>
      </c>
      <c r="F490" s="60" t="s">
        <v>174</v>
      </c>
      <c r="G490" s="61" t="s">
        <v>62</v>
      </c>
      <c r="H490" s="88">
        <f>H491</f>
        <v>27411200</v>
      </c>
      <c r="I490" s="88">
        <f>I491</f>
        <v>27324717.600000001</v>
      </c>
      <c r="J490" s="241">
        <f t="shared" si="30"/>
        <v>99.684499766518798</v>
      </c>
    </row>
    <row r="491" spans="1:10" customFormat="1" x14ac:dyDescent="0.2">
      <c r="A491" s="186"/>
      <c r="B491" s="123" t="s">
        <v>84</v>
      </c>
      <c r="C491" s="55" t="s">
        <v>66</v>
      </c>
      <c r="D491" s="55" t="s">
        <v>23</v>
      </c>
      <c r="E491" s="55" t="s">
        <v>139</v>
      </c>
      <c r="F491" s="60" t="s">
        <v>174</v>
      </c>
      <c r="G491" s="61" t="s">
        <v>85</v>
      </c>
      <c r="H491" s="88">
        <v>27411200</v>
      </c>
      <c r="I491" s="88">
        <v>27324717.600000001</v>
      </c>
      <c r="J491" s="241">
        <f t="shared" si="30"/>
        <v>99.684499766518798</v>
      </c>
    </row>
    <row r="492" spans="1:10" customFormat="1" ht="25.5" x14ac:dyDescent="0.2">
      <c r="A492" s="186"/>
      <c r="B492" s="82" t="s">
        <v>413</v>
      </c>
      <c r="C492" s="55" t="s">
        <v>66</v>
      </c>
      <c r="D492" s="55" t="s">
        <v>23</v>
      </c>
      <c r="E492" s="55" t="s">
        <v>139</v>
      </c>
      <c r="F492" s="60" t="s">
        <v>174</v>
      </c>
      <c r="G492" s="61" t="s">
        <v>37</v>
      </c>
      <c r="H492" s="88">
        <f>H493</f>
        <v>8220381.3600000003</v>
      </c>
      <c r="I492" s="88">
        <f>I493</f>
        <v>7692518.0999999996</v>
      </c>
      <c r="J492" s="241">
        <f t="shared" si="30"/>
        <v>93.578603754704631</v>
      </c>
    </row>
    <row r="493" spans="1:10" customFormat="1" ht="25.5" x14ac:dyDescent="0.2">
      <c r="A493" s="186"/>
      <c r="B493" s="123" t="s">
        <v>40</v>
      </c>
      <c r="C493" s="55" t="s">
        <v>66</v>
      </c>
      <c r="D493" s="55" t="s">
        <v>23</v>
      </c>
      <c r="E493" s="55" t="s">
        <v>139</v>
      </c>
      <c r="F493" s="60" t="s">
        <v>174</v>
      </c>
      <c r="G493" s="61" t="s">
        <v>38</v>
      </c>
      <c r="H493" s="88">
        <v>8220381.3600000003</v>
      </c>
      <c r="I493" s="88">
        <f>2147482.21+5545035.89</f>
        <v>7692518.0999999996</v>
      </c>
      <c r="J493" s="241">
        <f t="shared" si="30"/>
        <v>93.578603754704631</v>
      </c>
    </row>
    <row r="494" spans="1:10" customFormat="1" x14ac:dyDescent="0.2">
      <c r="A494" s="186"/>
      <c r="B494" s="103" t="s">
        <v>56</v>
      </c>
      <c r="C494" s="55" t="s">
        <v>66</v>
      </c>
      <c r="D494" s="55" t="s">
        <v>23</v>
      </c>
      <c r="E494" s="55" t="s">
        <v>139</v>
      </c>
      <c r="F494" s="60" t="s">
        <v>174</v>
      </c>
      <c r="G494" s="101" t="s">
        <v>54</v>
      </c>
      <c r="H494" s="88">
        <f>H495</f>
        <v>45000</v>
      </c>
      <c r="I494" s="88">
        <f>I495</f>
        <v>38665.22</v>
      </c>
      <c r="J494" s="241">
        <f t="shared" si="30"/>
        <v>85.922711111111113</v>
      </c>
    </row>
    <row r="495" spans="1:10" customFormat="1" x14ac:dyDescent="0.2">
      <c r="A495" s="186"/>
      <c r="B495" s="103" t="s">
        <v>72</v>
      </c>
      <c r="C495" s="55" t="s">
        <v>66</v>
      </c>
      <c r="D495" s="55" t="s">
        <v>23</v>
      </c>
      <c r="E495" s="55" t="s">
        <v>139</v>
      </c>
      <c r="F495" s="60" t="s">
        <v>174</v>
      </c>
      <c r="G495" s="101" t="s">
        <v>73</v>
      </c>
      <c r="H495" s="88">
        <v>45000</v>
      </c>
      <c r="I495" s="88">
        <f>32411+6254.22</f>
        <v>38665.22</v>
      </c>
      <c r="J495" s="241">
        <f t="shared" si="30"/>
        <v>85.922711111111113</v>
      </c>
    </row>
    <row r="496" spans="1:10" customFormat="1" x14ac:dyDescent="0.2">
      <c r="A496" s="186"/>
      <c r="B496" s="123" t="s">
        <v>74</v>
      </c>
      <c r="C496" s="55" t="s">
        <v>66</v>
      </c>
      <c r="D496" s="55" t="s">
        <v>23</v>
      </c>
      <c r="E496" s="55" t="s">
        <v>139</v>
      </c>
      <c r="F496" s="55" t="s">
        <v>175</v>
      </c>
      <c r="G496" s="56"/>
      <c r="H496" s="88">
        <f>H497</f>
        <v>300000</v>
      </c>
      <c r="I496" s="88">
        <f>I497</f>
        <v>300000</v>
      </c>
      <c r="J496" s="241">
        <f t="shared" si="30"/>
        <v>100</v>
      </c>
    </row>
    <row r="497" spans="1:10" customFormat="1" ht="25.5" x14ac:dyDescent="0.2">
      <c r="A497" s="186"/>
      <c r="B497" s="82" t="s">
        <v>413</v>
      </c>
      <c r="C497" s="55" t="s">
        <v>66</v>
      </c>
      <c r="D497" s="55" t="s">
        <v>23</v>
      </c>
      <c r="E497" s="55" t="s">
        <v>139</v>
      </c>
      <c r="F497" s="55" t="s">
        <v>175</v>
      </c>
      <c r="G497" s="56" t="s">
        <v>37</v>
      </c>
      <c r="H497" s="88">
        <f>H498</f>
        <v>300000</v>
      </c>
      <c r="I497" s="88">
        <f>I498</f>
        <v>300000</v>
      </c>
      <c r="J497" s="241">
        <f t="shared" si="30"/>
        <v>100</v>
      </c>
    </row>
    <row r="498" spans="1:10" customFormat="1" ht="25.5" x14ac:dyDescent="0.2">
      <c r="A498" s="186"/>
      <c r="B498" s="123" t="s">
        <v>40</v>
      </c>
      <c r="C498" s="55" t="s">
        <v>66</v>
      </c>
      <c r="D498" s="55" t="s">
        <v>23</v>
      </c>
      <c r="E498" s="55" t="s">
        <v>139</v>
      </c>
      <c r="F498" s="55" t="s">
        <v>175</v>
      </c>
      <c r="G498" s="56" t="s">
        <v>38</v>
      </c>
      <c r="H498" s="88">
        <v>300000</v>
      </c>
      <c r="I498" s="88">
        <v>300000</v>
      </c>
      <c r="J498" s="241">
        <f t="shared" si="30"/>
        <v>100</v>
      </c>
    </row>
    <row r="499" spans="1:10" customFormat="1" ht="38.25" x14ac:dyDescent="0.2">
      <c r="A499" s="186"/>
      <c r="B499" s="123" t="s">
        <v>201</v>
      </c>
      <c r="C499" s="55" t="s">
        <v>66</v>
      </c>
      <c r="D499" s="55" t="s">
        <v>23</v>
      </c>
      <c r="E499" s="55" t="s">
        <v>139</v>
      </c>
      <c r="F499" s="55" t="s">
        <v>202</v>
      </c>
      <c r="G499" s="56"/>
      <c r="H499" s="88">
        <f>H500</f>
        <v>302225</v>
      </c>
      <c r="I499" s="88">
        <f>I500</f>
        <v>302225</v>
      </c>
      <c r="J499" s="241">
        <f t="shared" si="30"/>
        <v>100</v>
      </c>
    </row>
    <row r="500" spans="1:10" customFormat="1" x14ac:dyDescent="0.2">
      <c r="A500" s="186"/>
      <c r="B500" s="123" t="s">
        <v>51</v>
      </c>
      <c r="C500" s="55" t="s">
        <v>66</v>
      </c>
      <c r="D500" s="55" t="s">
        <v>23</v>
      </c>
      <c r="E500" s="55" t="s">
        <v>139</v>
      </c>
      <c r="F500" s="55" t="s">
        <v>202</v>
      </c>
      <c r="G500" s="56" t="s">
        <v>17</v>
      </c>
      <c r="H500" s="88">
        <f>H501</f>
        <v>302225</v>
      </c>
      <c r="I500" s="88">
        <f>I501</f>
        <v>302225</v>
      </c>
      <c r="J500" s="241">
        <f t="shared" si="30"/>
        <v>100</v>
      </c>
    </row>
    <row r="501" spans="1:10" customFormat="1" x14ac:dyDescent="0.2">
      <c r="A501" s="186"/>
      <c r="B501" s="123" t="s">
        <v>196</v>
      </c>
      <c r="C501" s="55" t="s">
        <v>66</v>
      </c>
      <c r="D501" s="55" t="s">
        <v>23</v>
      </c>
      <c r="E501" s="55" t="s">
        <v>139</v>
      </c>
      <c r="F501" s="55" t="s">
        <v>202</v>
      </c>
      <c r="G501" s="56" t="s">
        <v>195</v>
      </c>
      <c r="H501" s="102">
        <v>302225</v>
      </c>
      <c r="I501" s="102">
        <v>302225</v>
      </c>
      <c r="J501" s="241">
        <f t="shared" si="30"/>
        <v>100</v>
      </c>
    </row>
    <row r="502" spans="1:10" customFormat="1" ht="109.5" customHeight="1" x14ac:dyDescent="0.2">
      <c r="A502" s="186"/>
      <c r="B502" s="103" t="s">
        <v>286</v>
      </c>
      <c r="C502" s="55" t="s">
        <v>66</v>
      </c>
      <c r="D502" s="55" t="s">
        <v>23</v>
      </c>
      <c r="E502" s="55" t="s">
        <v>139</v>
      </c>
      <c r="F502" s="55" t="s">
        <v>203</v>
      </c>
      <c r="G502" s="56"/>
      <c r="H502" s="88">
        <f>H503</f>
        <v>3240000</v>
      </c>
      <c r="I502" s="88">
        <f>I503</f>
        <v>3166000</v>
      </c>
      <c r="J502" s="241">
        <f t="shared" si="30"/>
        <v>97.716049382716051</v>
      </c>
    </row>
    <row r="503" spans="1:10" customFormat="1" x14ac:dyDescent="0.2">
      <c r="A503" s="186"/>
      <c r="B503" s="123" t="s">
        <v>51</v>
      </c>
      <c r="C503" s="55" t="s">
        <v>66</v>
      </c>
      <c r="D503" s="55" t="s">
        <v>23</v>
      </c>
      <c r="E503" s="55" t="s">
        <v>139</v>
      </c>
      <c r="F503" s="55" t="s">
        <v>203</v>
      </c>
      <c r="G503" s="56" t="s">
        <v>17</v>
      </c>
      <c r="H503" s="88">
        <f>H504</f>
        <v>3240000</v>
      </c>
      <c r="I503" s="88">
        <f>I504</f>
        <v>3166000</v>
      </c>
      <c r="J503" s="241">
        <f t="shared" si="30"/>
        <v>97.716049382716051</v>
      </c>
    </row>
    <row r="504" spans="1:10" customFormat="1" x14ac:dyDescent="0.2">
      <c r="A504" s="186"/>
      <c r="B504" s="123" t="s">
        <v>196</v>
      </c>
      <c r="C504" s="55" t="s">
        <v>66</v>
      </c>
      <c r="D504" s="55" t="s">
        <v>23</v>
      </c>
      <c r="E504" s="55" t="s">
        <v>139</v>
      </c>
      <c r="F504" s="55" t="s">
        <v>203</v>
      </c>
      <c r="G504" s="56" t="s">
        <v>195</v>
      </c>
      <c r="H504" s="88">
        <v>3240000</v>
      </c>
      <c r="I504" s="88">
        <v>3166000</v>
      </c>
      <c r="J504" s="241">
        <f t="shared" si="30"/>
        <v>97.716049382716051</v>
      </c>
    </row>
    <row r="505" spans="1:10" customFormat="1" ht="51" x14ac:dyDescent="0.2">
      <c r="A505" s="186"/>
      <c r="B505" s="123" t="s">
        <v>204</v>
      </c>
      <c r="C505" s="55" t="s">
        <v>66</v>
      </c>
      <c r="D505" s="55" t="s">
        <v>23</v>
      </c>
      <c r="E505" s="55" t="s">
        <v>139</v>
      </c>
      <c r="F505" s="55" t="s">
        <v>205</v>
      </c>
      <c r="G505" s="56"/>
      <c r="H505" s="88">
        <f>H506</f>
        <v>97414</v>
      </c>
      <c r="I505" s="88">
        <f>I506</f>
        <v>97414</v>
      </c>
      <c r="J505" s="241">
        <f t="shared" si="30"/>
        <v>100</v>
      </c>
    </row>
    <row r="506" spans="1:10" customFormat="1" x14ac:dyDescent="0.2">
      <c r="A506" s="186"/>
      <c r="B506" s="123" t="s">
        <v>51</v>
      </c>
      <c r="C506" s="55" t="s">
        <v>66</v>
      </c>
      <c r="D506" s="55" t="s">
        <v>23</v>
      </c>
      <c r="E506" s="55" t="s">
        <v>139</v>
      </c>
      <c r="F506" s="55" t="s">
        <v>205</v>
      </c>
      <c r="G506" s="56" t="s">
        <v>17</v>
      </c>
      <c r="H506" s="88">
        <f>H507</f>
        <v>97414</v>
      </c>
      <c r="I506" s="88">
        <f>I507</f>
        <v>97414</v>
      </c>
      <c r="J506" s="241">
        <f t="shared" si="30"/>
        <v>100</v>
      </c>
    </row>
    <row r="507" spans="1:10" customFormat="1" x14ac:dyDescent="0.2">
      <c r="A507" s="186"/>
      <c r="B507" s="123" t="s">
        <v>196</v>
      </c>
      <c r="C507" s="55" t="s">
        <v>66</v>
      </c>
      <c r="D507" s="55" t="s">
        <v>23</v>
      </c>
      <c r="E507" s="55" t="s">
        <v>139</v>
      </c>
      <c r="F507" s="55" t="s">
        <v>205</v>
      </c>
      <c r="G507" s="56" t="s">
        <v>195</v>
      </c>
      <c r="H507" s="88">
        <v>97414</v>
      </c>
      <c r="I507" s="88">
        <v>97414</v>
      </c>
      <c r="J507" s="241">
        <f t="shared" si="30"/>
        <v>100</v>
      </c>
    </row>
    <row r="508" spans="1:10" customFormat="1" ht="51" x14ac:dyDescent="0.2">
      <c r="A508" s="186"/>
      <c r="B508" s="123" t="s">
        <v>207</v>
      </c>
      <c r="C508" s="55" t="s">
        <v>66</v>
      </c>
      <c r="D508" s="55" t="s">
        <v>23</v>
      </c>
      <c r="E508" s="55" t="s">
        <v>139</v>
      </c>
      <c r="F508" s="55" t="s">
        <v>206</v>
      </c>
      <c r="G508" s="56"/>
      <c r="H508" s="88">
        <f>H509</f>
        <v>34980</v>
      </c>
      <c r="I508" s="88">
        <f>I509</f>
        <v>34980</v>
      </c>
      <c r="J508" s="241">
        <f t="shared" si="30"/>
        <v>100</v>
      </c>
    </row>
    <row r="509" spans="1:10" customFormat="1" x14ac:dyDescent="0.2">
      <c r="A509" s="186"/>
      <c r="B509" s="123" t="s">
        <v>51</v>
      </c>
      <c r="C509" s="55" t="s">
        <v>66</v>
      </c>
      <c r="D509" s="55" t="s">
        <v>23</v>
      </c>
      <c r="E509" s="55" t="s">
        <v>139</v>
      </c>
      <c r="F509" s="55" t="s">
        <v>206</v>
      </c>
      <c r="G509" s="56" t="s">
        <v>17</v>
      </c>
      <c r="H509" s="88">
        <f>H510</f>
        <v>34980</v>
      </c>
      <c r="I509" s="88">
        <f>I510</f>
        <v>34980</v>
      </c>
      <c r="J509" s="241">
        <f t="shared" si="30"/>
        <v>100</v>
      </c>
    </row>
    <row r="510" spans="1:10" customFormat="1" x14ac:dyDescent="0.2">
      <c r="A510" s="186"/>
      <c r="B510" s="123" t="s">
        <v>196</v>
      </c>
      <c r="C510" s="55" t="s">
        <v>66</v>
      </c>
      <c r="D510" s="55" t="s">
        <v>23</v>
      </c>
      <c r="E510" s="55" t="s">
        <v>139</v>
      </c>
      <c r="F510" s="55" t="s">
        <v>206</v>
      </c>
      <c r="G510" s="56" t="s">
        <v>195</v>
      </c>
      <c r="H510" s="102">
        <v>34980</v>
      </c>
      <c r="I510" s="102">
        <v>34980</v>
      </c>
      <c r="J510" s="241">
        <f t="shared" si="30"/>
        <v>100</v>
      </c>
    </row>
    <row r="511" spans="1:10" customFormat="1" ht="38.25" x14ac:dyDescent="0.2">
      <c r="A511" s="186"/>
      <c r="B511" s="103" t="s">
        <v>287</v>
      </c>
      <c r="C511" s="55" t="s">
        <v>66</v>
      </c>
      <c r="D511" s="55" t="s">
        <v>23</v>
      </c>
      <c r="E511" s="55" t="s">
        <v>139</v>
      </c>
      <c r="F511" s="55" t="s">
        <v>208</v>
      </c>
      <c r="G511" s="56"/>
      <c r="H511" s="88">
        <f>H512</f>
        <v>160325</v>
      </c>
      <c r="I511" s="88">
        <f>I512</f>
        <v>160325</v>
      </c>
      <c r="J511" s="241">
        <f t="shared" si="30"/>
        <v>100</v>
      </c>
    </row>
    <row r="512" spans="1:10" customFormat="1" x14ac:dyDescent="0.2">
      <c r="A512" s="186"/>
      <c r="B512" s="123" t="s">
        <v>51</v>
      </c>
      <c r="C512" s="55" t="s">
        <v>66</v>
      </c>
      <c r="D512" s="55" t="s">
        <v>23</v>
      </c>
      <c r="E512" s="55" t="s">
        <v>139</v>
      </c>
      <c r="F512" s="55" t="s">
        <v>208</v>
      </c>
      <c r="G512" s="56" t="s">
        <v>17</v>
      </c>
      <c r="H512" s="88">
        <f>H513</f>
        <v>160325</v>
      </c>
      <c r="I512" s="88">
        <f>I513</f>
        <v>160325</v>
      </c>
      <c r="J512" s="241">
        <f t="shared" si="30"/>
        <v>100</v>
      </c>
    </row>
    <row r="513" spans="1:10" customFormat="1" x14ac:dyDescent="0.2">
      <c r="A513" s="186"/>
      <c r="B513" s="123" t="s">
        <v>196</v>
      </c>
      <c r="C513" s="55" t="s">
        <v>66</v>
      </c>
      <c r="D513" s="55" t="s">
        <v>23</v>
      </c>
      <c r="E513" s="55" t="s">
        <v>139</v>
      </c>
      <c r="F513" s="55" t="s">
        <v>208</v>
      </c>
      <c r="G513" s="56" t="s">
        <v>195</v>
      </c>
      <c r="H513" s="88">
        <v>160325</v>
      </c>
      <c r="I513" s="88">
        <v>160325</v>
      </c>
      <c r="J513" s="241">
        <f t="shared" ref="J513:J576" si="31">I513/H513*100</f>
        <v>100</v>
      </c>
    </row>
    <row r="514" spans="1:10" customFormat="1" ht="25.5" x14ac:dyDescent="0.2">
      <c r="A514" s="186"/>
      <c r="B514" s="103" t="s">
        <v>278</v>
      </c>
      <c r="C514" s="55" t="s">
        <v>66</v>
      </c>
      <c r="D514" s="55" t="s">
        <v>23</v>
      </c>
      <c r="E514" s="55" t="s">
        <v>139</v>
      </c>
      <c r="F514" s="55" t="s">
        <v>209</v>
      </c>
      <c r="G514" s="56"/>
      <c r="H514" s="88">
        <f>H515</f>
        <v>160325</v>
      </c>
      <c r="I514" s="88">
        <f>I515</f>
        <v>160325</v>
      </c>
      <c r="J514" s="241">
        <f t="shared" si="31"/>
        <v>100</v>
      </c>
    </row>
    <row r="515" spans="1:10" customFormat="1" x14ac:dyDescent="0.2">
      <c r="A515" s="186"/>
      <c r="B515" s="123" t="s">
        <v>51</v>
      </c>
      <c r="C515" s="55" t="s">
        <v>66</v>
      </c>
      <c r="D515" s="55" t="s">
        <v>23</v>
      </c>
      <c r="E515" s="55" t="s">
        <v>139</v>
      </c>
      <c r="F515" s="55" t="s">
        <v>209</v>
      </c>
      <c r="G515" s="56" t="s">
        <v>17</v>
      </c>
      <c r="H515" s="88">
        <f>H516</f>
        <v>160325</v>
      </c>
      <c r="I515" s="88">
        <f>I516</f>
        <v>160325</v>
      </c>
      <c r="J515" s="241">
        <f t="shared" si="31"/>
        <v>100</v>
      </c>
    </row>
    <row r="516" spans="1:10" customFormat="1" x14ac:dyDescent="0.2">
      <c r="A516" s="186"/>
      <c r="B516" s="123" t="s">
        <v>196</v>
      </c>
      <c r="C516" s="55" t="s">
        <v>66</v>
      </c>
      <c r="D516" s="55" t="s">
        <v>23</v>
      </c>
      <c r="E516" s="55" t="s">
        <v>139</v>
      </c>
      <c r="F516" s="55" t="s">
        <v>209</v>
      </c>
      <c r="G516" s="56" t="s">
        <v>195</v>
      </c>
      <c r="H516" s="88">
        <v>160325</v>
      </c>
      <c r="I516" s="88">
        <v>160325</v>
      </c>
      <c r="J516" s="241">
        <f t="shared" si="31"/>
        <v>100</v>
      </c>
    </row>
    <row r="517" spans="1:10" customFormat="1" ht="38.25" x14ac:dyDescent="0.2">
      <c r="A517" s="186"/>
      <c r="B517" s="123" t="s">
        <v>210</v>
      </c>
      <c r="C517" s="55" t="s">
        <v>66</v>
      </c>
      <c r="D517" s="55" t="s">
        <v>23</v>
      </c>
      <c r="E517" s="55" t="s">
        <v>139</v>
      </c>
      <c r="F517" s="55" t="s">
        <v>211</v>
      </c>
      <c r="G517" s="56"/>
      <c r="H517" s="88">
        <f>H518</f>
        <v>34980</v>
      </c>
      <c r="I517" s="88">
        <f>I518</f>
        <v>34980</v>
      </c>
      <c r="J517" s="241">
        <f t="shared" si="31"/>
        <v>100</v>
      </c>
    </row>
    <row r="518" spans="1:10" customFormat="1" x14ac:dyDescent="0.2">
      <c r="A518" s="186"/>
      <c r="B518" s="123" t="s">
        <v>51</v>
      </c>
      <c r="C518" s="55" t="s">
        <v>66</v>
      </c>
      <c r="D518" s="55" t="s">
        <v>23</v>
      </c>
      <c r="E518" s="55" t="s">
        <v>139</v>
      </c>
      <c r="F518" s="55" t="s">
        <v>211</v>
      </c>
      <c r="G518" s="56" t="s">
        <v>17</v>
      </c>
      <c r="H518" s="88">
        <f>H519</f>
        <v>34980</v>
      </c>
      <c r="I518" s="88">
        <f>I519</f>
        <v>34980</v>
      </c>
      <c r="J518" s="241">
        <f t="shared" si="31"/>
        <v>100</v>
      </c>
    </row>
    <row r="519" spans="1:10" customFormat="1" x14ac:dyDescent="0.2">
      <c r="A519" s="186"/>
      <c r="B519" s="123" t="s">
        <v>196</v>
      </c>
      <c r="C519" s="55" t="s">
        <v>66</v>
      </c>
      <c r="D519" s="55" t="s">
        <v>23</v>
      </c>
      <c r="E519" s="55" t="s">
        <v>139</v>
      </c>
      <c r="F519" s="55" t="s">
        <v>211</v>
      </c>
      <c r="G519" s="56" t="s">
        <v>195</v>
      </c>
      <c r="H519" s="88">
        <f>36168-1188</f>
        <v>34980</v>
      </c>
      <c r="I519" s="88">
        <f>36168-1188</f>
        <v>34980</v>
      </c>
      <c r="J519" s="241">
        <f t="shared" si="31"/>
        <v>100</v>
      </c>
    </row>
    <row r="520" spans="1:10" customFormat="1" ht="51" x14ac:dyDescent="0.2">
      <c r="A520" s="186"/>
      <c r="B520" s="123" t="s">
        <v>220</v>
      </c>
      <c r="C520" s="55" t="s">
        <v>66</v>
      </c>
      <c r="D520" s="55" t="s">
        <v>23</v>
      </c>
      <c r="E520" s="55" t="s">
        <v>139</v>
      </c>
      <c r="F520" s="55" t="s">
        <v>212</v>
      </c>
      <c r="G520" s="56"/>
      <c r="H520" s="88">
        <f>H521</f>
        <v>34980</v>
      </c>
      <c r="I520" s="88">
        <f>I521</f>
        <v>34980</v>
      </c>
      <c r="J520" s="241">
        <f t="shared" si="31"/>
        <v>100</v>
      </c>
    </row>
    <row r="521" spans="1:10" customFormat="1" x14ac:dyDescent="0.2">
      <c r="A521" s="186"/>
      <c r="B521" s="123" t="s">
        <v>51</v>
      </c>
      <c r="C521" s="55" t="s">
        <v>66</v>
      </c>
      <c r="D521" s="55" t="s">
        <v>23</v>
      </c>
      <c r="E521" s="55" t="s">
        <v>139</v>
      </c>
      <c r="F521" s="55" t="s">
        <v>212</v>
      </c>
      <c r="G521" s="56" t="s">
        <v>17</v>
      </c>
      <c r="H521" s="88">
        <f>H522</f>
        <v>34980</v>
      </c>
      <c r="I521" s="88">
        <f>I522</f>
        <v>34980</v>
      </c>
      <c r="J521" s="241">
        <f t="shared" si="31"/>
        <v>100</v>
      </c>
    </row>
    <row r="522" spans="1:10" customFormat="1" x14ac:dyDescent="0.2">
      <c r="A522" s="186"/>
      <c r="B522" s="123" t="s">
        <v>196</v>
      </c>
      <c r="C522" s="55" t="s">
        <v>66</v>
      </c>
      <c r="D522" s="55" t="s">
        <v>23</v>
      </c>
      <c r="E522" s="55" t="s">
        <v>139</v>
      </c>
      <c r="F522" s="55" t="s">
        <v>212</v>
      </c>
      <c r="G522" s="56" t="s">
        <v>195</v>
      </c>
      <c r="H522" s="88">
        <v>34980</v>
      </c>
      <c r="I522" s="88">
        <v>34980</v>
      </c>
      <c r="J522" s="241">
        <f t="shared" si="31"/>
        <v>100</v>
      </c>
    </row>
    <row r="523" spans="1:10" customFormat="1" x14ac:dyDescent="0.2">
      <c r="A523" s="186"/>
      <c r="B523" s="145" t="s">
        <v>405</v>
      </c>
      <c r="C523" s="55" t="s">
        <v>66</v>
      </c>
      <c r="D523" s="55" t="s">
        <v>23</v>
      </c>
      <c r="E523" s="55" t="s">
        <v>139</v>
      </c>
      <c r="F523" s="55" t="s">
        <v>406</v>
      </c>
      <c r="G523" s="56"/>
      <c r="H523" s="88">
        <f>H524+H526+H528</f>
        <v>101151.6</v>
      </c>
      <c r="I523" s="88">
        <f>I524+I526+I528</f>
        <v>79161.600000000006</v>
      </c>
      <c r="J523" s="241">
        <f t="shared" si="31"/>
        <v>78.260353766030406</v>
      </c>
    </row>
    <row r="524" spans="1:10" customFormat="1" ht="38.25" x14ac:dyDescent="0.2">
      <c r="A524" s="186"/>
      <c r="B524" s="103" t="s">
        <v>64</v>
      </c>
      <c r="C524" s="55" t="s">
        <v>66</v>
      </c>
      <c r="D524" s="55" t="s">
        <v>23</v>
      </c>
      <c r="E524" s="55" t="s">
        <v>139</v>
      </c>
      <c r="F524" s="55" t="s">
        <v>406</v>
      </c>
      <c r="G524" s="56" t="s">
        <v>62</v>
      </c>
      <c r="H524" s="88">
        <f>H525</f>
        <v>92851.6</v>
      </c>
      <c r="I524" s="88">
        <f>I525</f>
        <v>79161.600000000006</v>
      </c>
      <c r="J524" s="241">
        <f t="shared" si="31"/>
        <v>85.256042976103814</v>
      </c>
    </row>
    <row r="525" spans="1:10" customFormat="1" x14ac:dyDescent="0.2">
      <c r="A525" s="186"/>
      <c r="B525" s="103" t="s">
        <v>65</v>
      </c>
      <c r="C525" s="55" t="s">
        <v>66</v>
      </c>
      <c r="D525" s="55" t="s">
        <v>23</v>
      </c>
      <c r="E525" s="55" t="s">
        <v>139</v>
      </c>
      <c r="F525" s="55" t="s">
        <v>406</v>
      </c>
      <c r="G525" s="56" t="s">
        <v>63</v>
      </c>
      <c r="H525" s="88">
        <v>92851.6</v>
      </c>
      <c r="I525" s="88">
        <f>60800+18361.6</f>
        <v>79161.600000000006</v>
      </c>
      <c r="J525" s="241">
        <f t="shared" si="31"/>
        <v>85.256042976103814</v>
      </c>
    </row>
    <row r="526" spans="1:10" customFormat="1" ht="25.5" x14ac:dyDescent="0.2">
      <c r="A526" s="186"/>
      <c r="B526" s="82" t="s">
        <v>413</v>
      </c>
      <c r="C526" s="55" t="s">
        <v>66</v>
      </c>
      <c r="D526" s="55" t="s">
        <v>23</v>
      </c>
      <c r="E526" s="55" t="s">
        <v>139</v>
      </c>
      <c r="F526" s="55" t="s">
        <v>406</v>
      </c>
      <c r="G526" s="56" t="s">
        <v>37</v>
      </c>
      <c r="H526" s="88">
        <f>H527</f>
        <v>8100</v>
      </c>
      <c r="I526" s="88">
        <f>I527</f>
        <v>0</v>
      </c>
      <c r="J526" s="241">
        <f t="shared" si="31"/>
        <v>0</v>
      </c>
    </row>
    <row r="527" spans="1:10" customFormat="1" ht="25.5" x14ac:dyDescent="0.2">
      <c r="A527" s="186"/>
      <c r="B527" s="103" t="s">
        <v>40</v>
      </c>
      <c r="C527" s="55" t="s">
        <v>66</v>
      </c>
      <c r="D527" s="55" t="s">
        <v>23</v>
      </c>
      <c r="E527" s="55" t="s">
        <v>139</v>
      </c>
      <c r="F527" s="55" t="s">
        <v>406</v>
      </c>
      <c r="G527" s="56" t="s">
        <v>38</v>
      </c>
      <c r="H527" s="88">
        <v>8100</v>
      </c>
      <c r="I527" s="88"/>
      <c r="J527" s="241">
        <f t="shared" si="31"/>
        <v>0</v>
      </c>
    </row>
    <row r="528" spans="1:10" customFormat="1" x14ac:dyDescent="0.2">
      <c r="A528" s="186"/>
      <c r="B528" s="103" t="s">
        <v>56</v>
      </c>
      <c r="C528" s="55" t="s">
        <v>66</v>
      </c>
      <c r="D528" s="55" t="s">
        <v>23</v>
      </c>
      <c r="E528" s="55" t="s">
        <v>139</v>
      </c>
      <c r="F528" s="55" t="s">
        <v>406</v>
      </c>
      <c r="G528" s="56" t="s">
        <v>54</v>
      </c>
      <c r="H528" s="88">
        <f>H529</f>
        <v>200</v>
      </c>
      <c r="I528" s="88">
        <f>I529</f>
        <v>0</v>
      </c>
      <c r="J528" s="241">
        <f t="shared" si="31"/>
        <v>0</v>
      </c>
    </row>
    <row r="529" spans="1:10" customFormat="1" x14ac:dyDescent="0.2">
      <c r="A529" s="186"/>
      <c r="B529" s="155" t="s">
        <v>72</v>
      </c>
      <c r="C529" s="55" t="s">
        <v>66</v>
      </c>
      <c r="D529" s="55" t="s">
        <v>23</v>
      </c>
      <c r="E529" s="55" t="s">
        <v>139</v>
      </c>
      <c r="F529" s="55" t="s">
        <v>406</v>
      </c>
      <c r="G529" s="56" t="s">
        <v>73</v>
      </c>
      <c r="H529" s="88">
        <v>200</v>
      </c>
      <c r="I529" s="88"/>
      <c r="J529" s="241">
        <f t="shared" si="31"/>
        <v>0</v>
      </c>
    </row>
    <row r="530" spans="1:10" customFormat="1" x14ac:dyDescent="0.2">
      <c r="A530" s="186"/>
      <c r="B530" s="5" t="s">
        <v>106</v>
      </c>
      <c r="C530" s="55" t="s">
        <v>66</v>
      </c>
      <c r="D530" s="55" t="s">
        <v>23</v>
      </c>
      <c r="E530" s="55" t="s">
        <v>139</v>
      </c>
      <c r="F530" s="55" t="s">
        <v>176</v>
      </c>
      <c r="G530" s="56"/>
      <c r="H530" s="88">
        <f>H531+H537+H535+H533</f>
        <v>2710307.14</v>
      </c>
      <c r="I530" s="88">
        <f>I531+I537+I535+I533</f>
        <v>2459223</v>
      </c>
      <c r="J530" s="241">
        <f t="shared" si="31"/>
        <v>90.735952531195409</v>
      </c>
    </row>
    <row r="531" spans="1:10" customFormat="1" ht="25.5" x14ac:dyDescent="0.2">
      <c r="A531" s="186"/>
      <c r="B531" s="82" t="s">
        <v>413</v>
      </c>
      <c r="C531" s="55" t="s">
        <v>66</v>
      </c>
      <c r="D531" s="55" t="s">
        <v>23</v>
      </c>
      <c r="E531" s="55" t="s">
        <v>139</v>
      </c>
      <c r="F531" s="55" t="s">
        <v>176</v>
      </c>
      <c r="G531" s="56" t="s">
        <v>37</v>
      </c>
      <c r="H531" s="88">
        <f>H532</f>
        <v>233123</v>
      </c>
      <c r="I531" s="88">
        <f>I532</f>
        <v>233123</v>
      </c>
      <c r="J531" s="241">
        <f t="shared" si="31"/>
        <v>100</v>
      </c>
    </row>
    <row r="532" spans="1:10" customFormat="1" ht="25.5" x14ac:dyDescent="0.2">
      <c r="A532" s="186"/>
      <c r="B532" s="123" t="s">
        <v>40</v>
      </c>
      <c r="C532" s="55" t="s">
        <v>66</v>
      </c>
      <c r="D532" s="55" t="s">
        <v>23</v>
      </c>
      <c r="E532" s="55" t="s">
        <v>139</v>
      </c>
      <c r="F532" s="55" t="s">
        <v>176</v>
      </c>
      <c r="G532" s="56" t="s">
        <v>38</v>
      </c>
      <c r="H532" s="88">
        <v>233123</v>
      </c>
      <c r="I532" s="88">
        <v>233123</v>
      </c>
      <c r="J532" s="241">
        <f t="shared" si="31"/>
        <v>100</v>
      </c>
    </row>
    <row r="533" spans="1:10" customFormat="1" x14ac:dyDescent="0.2">
      <c r="A533" s="186"/>
      <c r="B533" s="146" t="s">
        <v>41</v>
      </c>
      <c r="C533" s="55" t="s">
        <v>66</v>
      </c>
      <c r="D533" s="55" t="s">
        <v>23</v>
      </c>
      <c r="E533" s="55" t="s">
        <v>139</v>
      </c>
      <c r="F533" s="55" t="s">
        <v>176</v>
      </c>
      <c r="G533" s="56" t="s">
        <v>42</v>
      </c>
      <c r="H533" s="88">
        <f>H534</f>
        <v>210000</v>
      </c>
      <c r="I533" s="88">
        <f>I534</f>
        <v>210000</v>
      </c>
      <c r="J533" s="241">
        <f t="shared" si="31"/>
        <v>100</v>
      </c>
    </row>
    <row r="534" spans="1:10" customFormat="1" x14ac:dyDescent="0.2">
      <c r="A534" s="186"/>
      <c r="B534" s="103" t="s">
        <v>87</v>
      </c>
      <c r="C534" s="55" t="s">
        <v>66</v>
      </c>
      <c r="D534" s="55" t="s">
        <v>23</v>
      </c>
      <c r="E534" s="55" t="s">
        <v>139</v>
      </c>
      <c r="F534" s="55" t="s">
        <v>176</v>
      </c>
      <c r="G534" s="56" t="s">
        <v>88</v>
      </c>
      <c r="H534" s="88">
        <v>210000</v>
      </c>
      <c r="I534" s="88">
        <v>210000</v>
      </c>
      <c r="J534" s="241">
        <f t="shared" si="31"/>
        <v>100</v>
      </c>
    </row>
    <row r="535" spans="1:10" customFormat="1" x14ac:dyDescent="0.2">
      <c r="A535" s="186"/>
      <c r="B535" s="123" t="s">
        <v>51</v>
      </c>
      <c r="C535" s="55" t="s">
        <v>66</v>
      </c>
      <c r="D535" s="55" t="s">
        <v>23</v>
      </c>
      <c r="E535" s="55" t="s">
        <v>139</v>
      </c>
      <c r="F535" s="55" t="s">
        <v>176</v>
      </c>
      <c r="G535" s="56" t="s">
        <v>17</v>
      </c>
      <c r="H535" s="88">
        <f>H536</f>
        <v>1916100</v>
      </c>
      <c r="I535" s="88">
        <f>I536</f>
        <v>1916100</v>
      </c>
      <c r="J535" s="241">
        <f t="shared" si="31"/>
        <v>100</v>
      </c>
    </row>
    <row r="536" spans="1:10" customFormat="1" x14ac:dyDescent="0.2">
      <c r="A536" s="186"/>
      <c r="B536" s="123" t="s">
        <v>196</v>
      </c>
      <c r="C536" s="55" t="s">
        <v>66</v>
      </c>
      <c r="D536" s="55" t="s">
        <v>23</v>
      </c>
      <c r="E536" s="55" t="s">
        <v>139</v>
      </c>
      <c r="F536" s="55" t="s">
        <v>176</v>
      </c>
      <c r="G536" s="56" t="s">
        <v>195</v>
      </c>
      <c r="H536" s="88">
        <v>1916100</v>
      </c>
      <c r="I536" s="88">
        <v>1916100</v>
      </c>
      <c r="J536" s="241">
        <f t="shared" si="31"/>
        <v>100</v>
      </c>
    </row>
    <row r="537" spans="1:10" customFormat="1" x14ac:dyDescent="0.2">
      <c r="A537" s="186"/>
      <c r="B537" s="122" t="s">
        <v>56</v>
      </c>
      <c r="C537" s="55" t="s">
        <v>66</v>
      </c>
      <c r="D537" s="55" t="s">
        <v>23</v>
      </c>
      <c r="E537" s="55" t="s">
        <v>139</v>
      </c>
      <c r="F537" s="55" t="s">
        <v>176</v>
      </c>
      <c r="G537" s="56" t="s">
        <v>54</v>
      </c>
      <c r="H537" s="88">
        <f>H538+H539</f>
        <v>351084.14</v>
      </c>
      <c r="I537" s="88">
        <f>I538+I539</f>
        <v>100000</v>
      </c>
      <c r="J537" s="241">
        <f t="shared" si="31"/>
        <v>28.483200636747647</v>
      </c>
    </row>
    <row r="538" spans="1:10" customFormat="1" x14ac:dyDescent="0.2">
      <c r="A538" s="186"/>
      <c r="B538" s="123" t="s">
        <v>72</v>
      </c>
      <c r="C538" s="55" t="s">
        <v>66</v>
      </c>
      <c r="D538" s="55" t="s">
        <v>23</v>
      </c>
      <c r="E538" s="55" t="s">
        <v>139</v>
      </c>
      <c r="F538" s="55" t="s">
        <v>176</v>
      </c>
      <c r="G538" s="56" t="s">
        <v>73</v>
      </c>
      <c r="H538" s="88">
        <v>100000</v>
      </c>
      <c r="I538" s="88">
        <v>100000</v>
      </c>
      <c r="J538" s="241">
        <f t="shared" si="31"/>
        <v>100</v>
      </c>
    </row>
    <row r="539" spans="1:10" customFormat="1" x14ac:dyDescent="0.2">
      <c r="A539" s="186"/>
      <c r="B539" s="168" t="s">
        <v>80</v>
      </c>
      <c r="C539" s="55" t="s">
        <v>66</v>
      </c>
      <c r="D539" s="55" t="s">
        <v>23</v>
      </c>
      <c r="E539" s="55" t="s">
        <v>139</v>
      </c>
      <c r="F539" s="55" t="s">
        <v>176</v>
      </c>
      <c r="G539" s="56" t="s">
        <v>81</v>
      </c>
      <c r="H539" s="88">
        <v>251084.14</v>
      </c>
      <c r="I539" s="88"/>
      <c r="J539" s="241">
        <f t="shared" si="31"/>
        <v>0</v>
      </c>
    </row>
    <row r="540" spans="1:10" customFormat="1" x14ac:dyDescent="0.2">
      <c r="A540" s="209"/>
      <c r="B540" s="174" t="s">
        <v>380</v>
      </c>
      <c r="C540" s="55" t="s">
        <v>66</v>
      </c>
      <c r="D540" s="55" t="s">
        <v>23</v>
      </c>
      <c r="E540" s="55" t="s">
        <v>139</v>
      </c>
      <c r="F540" s="55" t="s">
        <v>378</v>
      </c>
      <c r="G540" s="56"/>
      <c r="H540" s="88">
        <f>H541</f>
        <v>109000</v>
      </c>
      <c r="I540" s="88">
        <f>I541</f>
        <v>109000</v>
      </c>
      <c r="J540" s="241">
        <f t="shared" si="31"/>
        <v>100</v>
      </c>
    </row>
    <row r="541" spans="1:10" customFormat="1" x14ac:dyDescent="0.2">
      <c r="A541" s="209"/>
      <c r="B541" s="210" t="s">
        <v>56</v>
      </c>
      <c r="C541" s="55" t="s">
        <v>66</v>
      </c>
      <c r="D541" s="55" t="s">
        <v>23</v>
      </c>
      <c r="E541" s="55" t="s">
        <v>139</v>
      </c>
      <c r="F541" s="55" t="s">
        <v>378</v>
      </c>
      <c r="G541" s="56" t="s">
        <v>54</v>
      </c>
      <c r="H541" s="88">
        <f>H542</f>
        <v>109000</v>
      </c>
      <c r="I541" s="88">
        <f>I542</f>
        <v>109000</v>
      </c>
      <c r="J541" s="241">
        <f t="shared" si="31"/>
        <v>100</v>
      </c>
    </row>
    <row r="542" spans="1:10" customFormat="1" x14ac:dyDescent="0.2">
      <c r="A542" s="209"/>
      <c r="B542" s="83" t="s">
        <v>381</v>
      </c>
      <c r="C542" s="55" t="s">
        <v>66</v>
      </c>
      <c r="D542" s="55" t="s">
        <v>23</v>
      </c>
      <c r="E542" s="55" t="s">
        <v>139</v>
      </c>
      <c r="F542" s="55" t="s">
        <v>378</v>
      </c>
      <c r="G542" s="56" t="s">
        <v>379</v>
      </c>
      <c r="H542" s="88">
        <v>109000</v>
      </c>
      <c r="I542" s="88">
        <v>109000</v>
      </c>
      <c r="J542" s="241">
        <f t="shared" si="31"/>
        <v>100</v>
      </c>
    </row>
    <row r="543" spans="1:10" customFormat="1" ht="51" x14ac:dyDescent="0.2">
      <c r="A543" s="209"/>
      <c r="B543" s="34" t="s">
        <v>93</v>
      </c>
      <c r="C543" s="55" t="s">
        <v>66</v>
      </c>
      <c r="D543" s="55" t="s">
        <v>23</v>
      </c>
      <c r="E543" s="55" t="s">
        <v>139</v>
      </c>
      <c r="F543" s="55" t="s">
        <v>178</v>
      </c>
      <c r="G543" s="56"/>
      <c r="H543" s="88">
        <f>H544</f>
        <v>7194320.2000000002</v>
      </c>
      <c r="I543" s="88">
        <f>I544</f>
        <v>966840</v>
      </c>
      <c r="J543" s="241">
        <f t="shared" si="31"/>
        <v>13.438934786361051</v>
      </c>
    </row>
    <row r="544" spans="1:10" customFormat="1" ht="25.5" x14ac:dyDescent="0.2">
      <c r="A544" s="186"/>
      <c r="B544" s="82" t="s">
        <v>413</v>
      </c>
      <c r="C544" s="55" t="s">
        <v>66</v>
      </c>
      <c r="D544" s="55" t="s">
        <v>23</v>
      </c>
      <c r="E544" s="55" t="s">
        <v>139</v>
      </c>
      <c r="F544" s="55" t="s">
        <v>178</v>
      </c>
      <c r="G544" s="56" t="s">
        <v>37</v>
      </c>
      <c r="H544" s="88">
        <f>H545</f>
        <v>7194320.2000000002</v>
      </c>
      <c r="I544" s="88">
        <f>I545</f>
        <v>966840</v>
      </c>
      <c r="J544" s="241">
        <f t="shared" si="31"/>
        <v>13.438934786361051</v>
      </c>
    </row>
    <row r="545" spans="1:10" customFormat="1" ht="25.5" x14ac:dyDescent="0.2">
      <c r="A545" s="186"/>
      <c r="B545" s="123" t="s">
        <v>40</v>
      </c>
      <c r="C545" s="55" t="s">
        <v>66</v>
      </c>
      <c r="D545" s="55" t="s">
        <v>23</v>
      </c>
      <c r="E545" s="55" t="s">
        <v>139</v>
      </c>
      <c r="F545" s="55" t="s">
        <v>178</v>
      </c>
      <c r="G545" s="56" t="s">
        <v>38</v>
      </c>
      <c r="H545" s="88">
        <v>7194320.2000000002</v>
      </c>
      <c r="I545" s="88">
        <v>966840</v>
      </c>
      <c r="J545" s="241">
        <f t="shared" si="31"/>
        <v>13.438934786361051</v>
      </c>
    </row>
    <row r="546" spans="1:10" customFormat="1" x14ac:dyDescent="0.2">
      <c r="A546" s="186"/>
      <c r="B546" s="188" t="s">
        <v>339</v>
      </c>
      <c r="C546" s="70" t="s">
        <v>66</v>
      </c>
      <c r="D546" s="55" t="s">
        <v>23</v>
      </c>
      <c r="E546" s="55" t="s">
        <v>139</v>
      </c>
      <c r="F546" s="55" t="s">
        <v>338</v>
      </c>
      <c r="G546" s="56"/>
      <c r="H546" s="88">
        <f>H547</f>
        <v>1180161.1200000001</v>
      </c>
      <c r="I546" s="88">
        <f>I547</f>
        <v>1180159.74</v>
      </c>
      <c r="J546" s="241">
        <f t="shared" si="31"/>
        <v>99.99988306681378</v>
      </c>
    </row>
    <row r="547" spans="1:10" customFormat="1" ht="25.5" x14ac:dyDescent="0.2">
      <c r="A547" s="186"/>
      <c r="B547" s="82" t="s">
        <v>413</v>
      </c>
      <c r="C547" s="70" t="s">
        <v>66</v>
      </c>
      <c r="D547" s="55" t="s">
        <v>23</v>
      </c>
      <c r="E547" s="55" t="s">
        <v>139</v>
      </c>
      <c r="F547" s="55" t="s">
        <v>338</v>
      </c>
      <c r="G547" s="56" t="s">
        <v>37</v>
      </c>
      <c r="H547" s="88">
        <f>H548</f>
        <v>1180161.1200000001</v>
      </c>
      <c r="I547" s="88">
        <f>I548</f>
        <v>1180159.74</v>
      </c>
      <c r="J547" s="241">
        <f t="shared" si="31"/>
        <v>99.99988306681378</v>
      </c>
    </row>
    <row r="548" spans="1:10" customFormat="1" ht="25.5" x14ac:dyDescent="0.2">
      <c r="A548" s="186"/>
      <c r="B548" s="103" t="s">
        <v>40</v>
      </c>
      <c r="C548" s="70" t="s">
        <v>66</v>
      </c>
      <c r="D548" s="55" t="s">
        <v>23</v>
      </c>
      <c r="E548" s="55" t="s">
        <v>139</v>
      </c>
      <c r="F548" s="55" t="s">
        <v>338</v>
      </c>
      <c r="G548" s="56" t="s">
        <v>38</v>
      </c>
      <c r="H548" s="88">
        <v>1180161.1200000001</v>
      </c>
      <c r="I548" s="88">
        <v>1180159.74</v>
      </c>
      <c r="J548" s="241">
        <f t="shared" si="31"/>
        <v>99.99988306681378</v>
      </c>
    </row>
    <row r="549" spans="1:10" customFormat="1" x14ac:dyDescent="0.2">
      <c r="A549" s="186"/>
      <c r="B549" s="122" t="s">
        <v>86</v>
      </c>
      <c r="C549" s="70" t="s">
        <v>66</v>
      </c>
      <c r="D549" s="55" t="s">
        <v>23</v>
      </c>
      <c r="E549" s="55" t="s">
        <v>139</v>
      </c>
      <c r="F549" s="55" t="s">
        <v>179</v>
      </c>
      <c r="G549" s="56"/>
      <c r="H549" s="88">
        <f>H550</f>
        <v>80000</v>
      </c>
      <c r="I549" s="88">
        <f>I550</f>
        <v>73000</v>
      </c>
      <c r="J549" s="241">
        <f t="shared" si="31"/>
        <v>91.25</v>
      </c>
    </row>
    <row r="550" spans="1:10" customFormat="1" x14ac:dyDescent="0.2">
      <c r="A550" s="186"/>
      <c r="B550" s="146" t="s">
        <v>41</v>
      </c>
      <c r="C550" s="70" t="s">
        <v>66</v>
      </c>
      <c r="D550" s="55" t="s">
        <v>23</v>
      </c>
      <c r="E550" s="55" t="s">
        <v>139</v>
      </c>
      <c r="F550" s="55" t="s">
        <v>179</v>
      </c>
      <c r="G550" s="56" t="s">
        <v>42</v>
      </c>
      <c r="H550" s="88">
        <f>H551</f>
        <v>80000</v>
      </c>
      <c r="I550" s="88">
        <f>I551</f>
        <v>73000</v>
      </c>
      <c r="J550" s="241">
        <f t="shared" si="31"/>
        <v>91.25</v>
      </c>
    </row>
    <row r="551" spans="1:10" customFormat="1" x14ac:dyDescent="0.2">
      <c r="A551" s="186"/>
      <c r="B551" s="123" t="s">
        <v>87</v>
      </c>
      <c r="C551" s="70" t="s">
        <v>66</v>
      </c>
      <c r="D551" s="55" t="s">
        <v>23</v>
      </c>
      <c r="E551" s="55" t="s">
        <v>139</v>
      </c>
      <c r="F551" s="55" t="s">
        <v>179</v>
      </c>
      <c r="G551" s="56" t="s">
        <v>88</v>
      </c>
      <c r="H551" s="88">
        <v>80000</v>
      </c>
      <c r="I551" s="88">
        <v>73000</v>
      </c>
      <c r="J551" s="241">
        <f t="shared" si="31"/>
        <v>91.25</v>
      </c>
    </row>
    <row r="552" spans="1:10" customFormat="1" x14ac:dyDescent="0.2">
      <c r="A552" s="186"/>
      <c r="B552" s="147" t="s">
        <v>261</v>
      </c>
      <c r="C552" s="71" t="s">
        <v>66</v>
      </c>
      <c r="D552" s="59" t="s">
        <v>23</v>
      </c>
      <c r="E552" s="55" t="s">
        <v>139</v>
      </c>
      <c r="F552" s="59" t="s">
        <v>180</v>
      </c>
      <c r="G552" s="58"/>
      <c r="H552" s="88">
        <f>H553</f>
        <v>3500000</v>
      </c>
      <c r="I552" s="88">
        <f>I553</f>
        <v>3498825.39</v>
      </c>
      <c r="J552" s="241">
        <f t="shared" si="31"/>
        <v>99.966439714285713</v>
      </c>
    </row>
    <row r="553" spans="1:10" customFormat="1" x14ac:dyDescent="0.2">
      <c r="A553" s="186"/>
      <c r="B553" s="146" t="s">
        <v>41</v>
      </c>
      <c r="C553" s="71" t="s">
        <v>66</v>
      </c>
      <c r="D553" s="59" t="s">
        <v>23</v>
      </c>
      <c r="E553" s="55" t="s">
        <v>139</v>
      </c>
      <c r="F553" s="59" t="s">
        <v>180</v>
      </c>
      <c r="G553" s="58" t="s">
        <v>42</v>
      </c>
      <c r="H553" s="88">
        <f>H554</f>
        <v>3500000</v>
      </c>
      <c r="I553" s="88">
        <f>I554</f>
        <v>3498825.39</v>
      </c>
      <c r="J553" s="241">
        <f t="shared" si="31"/>
        <v>99.966439714285713</v>
      </c>
    </row>
    <row r="554" spans="1:10" customFormat="1" x14ac:dyDescent="0.2">
      <c r="A554" s="186"/>
      <c r="B554" s="147" t="s">
        <v>361</v>
      </c>
      <c r="C554" s="71" t="s">
        <v>66</v>
      </c>
      <c r="D554" s="59" t="s">
        <v>23</v>
      </c>
      <c r="E554" s="55" t="s">
        <v>139</v>
      </c>
      <c r="F554" s="59" t="s">
        <v>180</v>
      </c>
      <c r="G554" s="144" t="s">
        <v>362</v>
      </c>
      <c r="H554" s="88">
        <v>3500000</v>
      </c>
      <c r="I554" s="88">
        <v>3498825.39</v>
      </c>
      <c r="J554" s="241">
        <f t="shared" si="31"/>
        <v>99.966439714285713</v>
      </c>
    </row>
    <row r="555" spans="1:10" customFormat="1" ht="25.5" x14ac:dyDescent="0.2">
      <c r="A555" s="186"/>
      <c r="B555" s="123" t="s">
        <v>105</v>
      </c>
      <c r="C555" s="70" t="s">
        <v>66</v>
      </c>
      <c r="D555" s="55" t="s">
        <v>23</v>
      </c>
      <c r="E555" s="55" t="s">
        <v>139</v>
      </c>
      <c r="F555" s="55" t="s">
        <v>181</v>
      </c>
      <c r="G555" s="56"/>
      <c r="H555" s="88">
        <f>H556</f>
        <v>138000</v>
      </c>
      <c r="I555" s="88">
        <f>I556</f>
        <v>138000</v>
      </c>
      <c r="J555" s="241">
        <f t="shared" si="31"/>
        <v>100</v>
      </c>
    </row>
    <row r="556" spans="1:10" customFormat="1" x14ac:dyDescent="0.2">
      <c r="A556" s="186"/>
      <c r="B556" s="146" t="s">
        <v>41</v>
      </c>
      <c r="C556" s="70" t="s">
        <v>66</v>
      </c>
      <c r="D556" s="55" t="s">
        <v>23</v>
      </c>
      <c r="E556" s="55" t="s">
        <v>139</v>
      </c>
      <c r="F556" s="55" t="s">
        <v>181</v>
      </c>
      <c r="G556" s="56" t="s">
        <v>42</v>
      </c>
      <c r="H556" s="88">
        <f>H557</f>
        <v>138000</v>
      </c>
      <c r="I556" s="88">
        <f>I557</f>
        <v>138000</v>
      </c>
      <c r="J556" s="241">
        <f t="shared" si="31"/>
        <v>100</v>
      </c>
    </row>
    <row r="557" spans="1:10" customFormat="1" x14ac:dyDescent="0.2">
      <c r="A557" s="186"/>
      <c r="B557" s="123" t="s">
        <v>87</v>
      </c>
      <c r="C557" s="70" t="s">
        <v>66</v>
      </c>
      <c r="D557" s="55" t="s">
        <v>23</v>
      </c>
      <c r="E557" s="55" t="s">
        <v>139</v>
      </c>
      <c r="F557" s="55" t="s">
        <v>181</v>
      </c>
      <c r="G557" s="56" t="s">
        <v>88</v>
      </c>
      <c r="H557" s="88">
        <v>138000</v>
      </c>
      <c r="I557" s="88">
        <v>138000</v>
      </c>
      <c r="J557" s="241">
        <f t="shared" si="31"/>
        <v>100</v>
      </c>
    </row>
    <row r="558" spans="1:10" customFormat="1" ht="25.5" x14ac:dyDescent="0.2">
      <c r="A558" s="186"/>
      <c r="B558" s="123" t="s">
        <v>104</v>
      </c>
      <c r="C558" s="70" t="s">
        <v>66</v>
      </c>
      <c r="D558" s="55" t="s">
        <v>23</v>
      </c>
      <c r="E558" s="55" t="s">
        <v>139</v>
      </c>
      <c r="F558" s="55" t="s">
        <v>182</v>
      </c>
      <c r="G558" s="56"/>
      <c r="H558" s="88">
        <f>H559</f>
        <v>30000</v>
      </c>
      <c r="I558" s="88">
        <f>I559</f>
        <v>30000</v>
      </c>
      <c r="J558" s="241">
        <f t="shared" si="31"/>
        <v>100</v>
      </c>
    </row>
    <row r="559" spans="1:10" customFormat="1" x14ac:dyDescent="0.2">
      <c r="A559" s="186"/>
      <c r="B559" s="146" t="s">
        <v>41</v>
      </c>
      <c r="C559" s="70" t="s">
        <v>66</v>
      </c>
      <c r="D559" s="55" t="s">
        <v>23</v>
      </c>
      <c r="E559" s="55" t="s">
        <v>139</v>
      </c>
      <c r="F559" s="55" t="s">
        <v>182</v>
      </c>
      <c r="G559" s="56" t="s">
        <v>42</v>
      </c>
      <c r="H559" s="88">
        <f>H560</f>
        <v>30000</v>
      </c>
      <c r="I559" s="88">
        <f>I560</f>
        <v>30000</v>
      </c>
      <c r="J559" s="241">
        <f t="shared" si="31"/>
        <v>100</v>
      </c>
    </row>
    <row r="560" spans="1:10" customFormat="1" x14ac:dyDescent="0.2">
      <c r="A560" s="186"/>
      <c r="B560" s="123" t="s">
        <v>87</v>
      </c>
      <c r="C560" s="70" t="s">
        <v>66</v>
      </c>
      <c r="D560" s="55" t="s">
        <v>23</v>
      </c>
      <c r="E560" s="55" t="s">
        <v>139</v>
      </c>
      <c r="F560" s="55" t="s">
        <v>182</v>
      </c>
      <c r="G560" s="56" t="s">
        <v>88</v>
      </c>
      <c r="H560" s="88">
        <v>30000</v>
      </c>
      <c r="I560" s="88">
        <v>30000</v>
      </c>
      <c r="J560" s="241">
        <f t="shared" si="31"/>
        <v>100</v>
      </c>
    </row>
    <row r="561" spans="1:10" customFormat="1" x14ac:dyDescent="0.2">
      <c r="A561" s="186"/>
      <c r="B561" s="103" t="s">
        <v>348</v>
      </c>
      <c r="C561" s="55" t="s">
        <v>66</v>
      </c>
      <c r="D561" s="55" t="s">
        <v>23</v>
      </c>
      <c r="E561" s="55" t="s">
        <v>139</v>
      </c>
      <c r="F561" s="55" t="s">
        <v>347</v>
      </c>
      <c r="G561" s="56"/>
      <c r="H561" s="88">
        <f>H562+H564</f>
        <v>1277886</v>
      </c>
      <c r="I561" s="88">
        <f>I562+I564</f>
        <v>1277886</v>
      </c>
      <c r="J561" s="241">
        <f t="shared" si="31"/>
        <v>100</v>
      </c>
    </row>
    <row r="562" spans="1:10" customFormat="1" ht="25.5" x14ac:dyDescent="0.2">
      <c r="A562" s="186"/>
      <c r="B562" s="82" t="s">
        <v>413</v>
      </c>
      <c r="C562" s="55" t="s">
        <v>66</v>
      </c>
      <c r="D562" s="55" t="s">
        <v>23</v>
      </c>
      <c r="E562" s="55" t="s">
        <v>139</v>
      </c>
      <c r="F562" s="55" t="s">
        <v>347</v>
      </c>
      <c r="G562" s="56" t="s">
        <v>37</v>
      </c>
      <c r="H562" s="88">
        <f t="shared" ref="H562:I562" si="32">H563</f>
        <v>522886</v>
      </c>
      <c r="I562" s="88">
        <f t="shared" si="32"/>
        <v>522886</v>
      </c>
      <c r="J562" s="241">
        <f t="shared" si="31"/>
        <v>100</v>
      </c>
    </row>
    <row r="563" spans="1:10" customFormat="1" ht="25.5" x14ac:dyDescent="0.2">
      <c r="A563" s="186"/>
      <c r="B563" s="123" t="s">
        <v>40</v>
      </c>
      <c r="C563" s="55" t="s">
        <v>66</v>
      </c>
      <c r="D563" s="55" t="s">
        <v>23</v>
      </c>
      <c r="E563" s="55" t="s">
        <v>139</v>
      </c>
      <c r="F563" s="55" t="s">
        <v>347</v>
      </c>
      <c r="G563" s="56" t="s">
        <v>38</v>
      </c>
      <c r="H563" s="88">
        <v>522886</v>
      </c>
      <c r="I563" s="88">
        <v>522886</v>
      </c>
      <c r="J563" s="241">
        <f t="shared" si="31"/>
        <v>100</v>
      </c>
    </row>
    <row r="564" spans="1:10" customFormat="1" x14ac:dyDescent="0.2">
      <c r="A564" s="186"/>
      <c r="B564" s="123" t="s">
        <v>51</v>
      </c>
      <c r="C564" s="55" t="s">
        <v>66</v>
      </c>
      <c r="D564" s="55" t="s">
        <v>23</v>
      </c>
      <c r="E564" s="55" t="s">
        <v>139</v>
      </c>
      <c r="F564" s="55" t="s">
        <v>347</v>
      </c>
      <c r="G564" s="56" t="s">
        <v>17</v>
      </c>
      <c r="H564" s="88">
        <f>H565</f>
        <v>755000</v>
      </c>
      <c r="I564" s="88">
        <f>I565</f>
        <v>755000</v>
      </c>
      <c r="J564" s="241">
        <f t="shared" si="31"/>
        <v>100</v>
      </c>
    </row>
    <row r="565" spans="1:10" customFormat="1" x14ac:dyDescent="0.2">
      <c r="A565" s="186"/>
      <c r="B565" s="123" t="s">
        <v>196</v>
      </c>
      <c r="C565" s="55" t="s">
        <v>66</v>
      </c>
      <c r="D565" s="55" t="s">
        <v>23</v>
      </c>
      <c r="E565" s="55" t="s">
        <v>139</v>
      </c>
      <c r="F565" s="55" t="s">
        <v>347</v>
      </c>
      <c r="G565" s="56" t="s">
        <v>195</v>
      </c>
      <c r="H565" s="88">
        <v>755000</v>
      </c>
      <c r="I565" s="88">
        <v>755000</v>
      </c>
      <c r="J565" s="241">
        <f t="shared" si="31"/>
        <v>100</v>
      </c>
    </row>
    <row r="566" spans="1:10" customFormat="1" x14ac:dyDescent="0.2">
      <c r="A566" s="186"/>
      <c r="B566" s="103" t="s">
        <v>402</v>
      </c>
      <c r="C566" s="55" t="s">
        <v>66</v>
      </c>
      <c r="D566" s="55" t="s">
        <v>23</v>
      </c>
      <c r="E566" s="55" t="s">
        <v>139</v>
      </c>
      <c r="F566" s="55" t="s">
        <v>401</v>
      </c>
      <c r="G566" s="56"/>
      <c r="H566" s="88">
        <f>H567</f>
        <v>1522000</v>
      </c>
      <c r="I566" s="88">
        <f>I567</f>
        <v>1522000</v>
      </c>
      <c r="J566" s="241">
        <f t="shared" si="31"/>
        <v>100</v>
      </c>
    </row>
    <row r="567" spans="1:10" customFormat="1" x14ac:dyDescent="0.2">
      <c r="A567" s="186"/>
      <c r="B567" s="123" t="s">
        <v>51</v>
      </c>
      <c r="C567" s="55" t="s">
        <v>66</v>
      </c>
      <c r="D567" s="55" t="s">
        <v>23</v>
      </c>
      <c r="E567" s="55" t="s">
        <v>139</v>
      </c>
      <c r="F567" s="55" t="s">
        <v>401</v>
      </c>
      <c r="G567" s="56" t="s">
        <v>17</v>
      </c>
      <c r="H567" s="88">
        <f>H568</f>
        <v>1522000</v>
      </c>
      <c r="I567" s="88">
        <f>I568</f>
        <v>1522000</v>
      </c>
      <c r="J567" s="241">
        <f t="shared" si="31"/>
        <v>100</v>
      </c>
    </row>
    <row r="568" spans="1:10" customFormat="1" x14ac:dyDescent="0.2">
      <c r="A568" s="186"/>
      <c r="B568" s="123" t="s">
        <v>196</v>
      </c>
      <c r="C568" s="55" t="s">
        <v>66</v>
      </c>
      <c r="D568" s="55" t="s">
        <v>23</v>
      </c>
      <c r="E568" s="55" t="s">
        <v>139</v>
      </c>
      <c r="F568" s="55" t="s">
        <v>401</v>
      </c>
      <c r="G568" s="56" t="s">
        <v>195</v>
      </c>
      <c r="H568" s="88">
        <v>1522000</v>
      </c>
      <c r="I568" s="88">
        <v>1522000</v>
      </c>
      <c r="J568" s="241">
        <f t="shared" si="31"/>
        <v>100</v>
      </c>
    </row>
    <row r="569" spans="1:10" customFormat="1" ht="38.25" x14ac:dyDescent="0.2">
      <c r="A569" s="186"/>
      <c r="B569" s="145" t="s">
        <v>232</v>
      </c>
      <c r="C569" s="70" t="s">
        <v>66</v>
      </c>
      <c r="D569" s="55" t="s">
        <v>23</v>
      </c>
      <c r="E569" s="55" t="s">
        <v>139</v>
      </c>
      <c r="F569" s="55" t="s">
        <v>231</v>
      </c>
      <c r="G569" s="56"/>
      <c r="H569" s="98">
        <f>H570</f>
        <v>4787.28</v>
      </c>
      <c r="I569" s="98">
        <f>I570</f>
        <v>4787.28</v>
      </c>
      <c r="J569" s="241">
        <f t="shared" si="31"/>
        <v>100</v>
      </c>
    </row>
    <row r="570" spans="1:10" customFormat="1" ht="25.5" x14ac:dyDescent="0.2">
      <c r="A570" s="186"/>
      <c r="B570" s="82" t="s">
        <v>413</v>
      </c>
      <c r="C570" s="70" t="s">
        <v>66</v>
      </c>
      <c r="D570" s="55" t="s">
        <v>23</v>
      </c>
      <c r="E570" s="55" t="s">
        <v>139</v>
      </c>
      <c r="F570" s="55" t="s">
        <v>231</v>
      </c>
      <c r="G570" s="56" t="s">
        <v>37</v>
      </c>
      <c r="H570" s="98">
        <f>H571</f>
        <v>4787.28</v>
      </c>
      <c r="I570" s="98">
        <f>I571</f>
        <v>4787.28</v>
      </c>
      <c r="J570" s="241">
        <f t="shared" si="31"/>
        <v>100</v>
      </c>
    </row>
    <row r="571" spans="1:10" customFormat="1" ht="25.5" x14ac:dyDescent="0.2">
      <c r="A571" s="186"/>
      <c r="B571" s="103" t="s">
        <v>40</v>
      </c>
      <c r="C571" s="70" t="s">
        <v>66</v>
      </c>
      <c r="D571" s="55" t="s">
        <v>23</v>
      </c>
      <c r="E571" s="55" t="s">
        <v>139</v>
      </c>
      <c r="F571" s="55" t="s">
        <v>231</v>
      </c>
      <c r="G571" s="56" t="s">
        <v>38</v>
      </c>
      <c r="H571" s="88">
        <v>4787.28</v>
      </c>
      <c r="I571" s="88">
        <v>4787.28</v>
      </c>
      <c r="J571" s="241">
        <f t="shared" si="31"/>
        <v>100</v>
      </c>
    </row>
    <row r="572" spans="1:10" customFormat="1" x14ac:dyDescent="0.2">
      <c r="A572" s="186"/>
      <c r="B572" s="103" t="s">
        <v>335</v>
      </c>
      <c r="C572" s="55" t="s">
        <v>66</v>
      </c>
      <c r="D572" s="55" t="s">
        <v>23</v>
      </c>
      <c r="E572" s="55" t="s">
        <v>139</v>
      </c>
      <c r="F572" s="125" t="s">
        <v>334</v>
      </c>
      <c r="G572" s="101"/>
      <c r="H572" s="88">
        <f>H573</f>
        <v>160642.9</v>
      </c>
      <c r="I572" s="88">
        <f>I573</f>
        <v>157744.85</v>
      </c>
      <c r="J572" s="241">
        <f t="shared" si="31"/>
        <v>98.195967577776557</v>
      </c>
    </row>
    <row r="573" spans="1:10" customFormat="1" ht="25.5" x14ac:dyDescent="0.2">
      <c r="A573" s="186"/>
      <c r="B573" s="82" t="s">
        <v>413</v>
      </c>
      <c r="C573" s="55" t="s">
        <v>66</v>
      </c>
      <c r="D573" s="55" t="s">
        <v>23</v>
      </c>
      <c r="E573" s="55" t="s">
        <v>139</v>
      </c>
      <c r="F573" s="125" t="s">
        <v>334</v>
      </c>
      <c r="G573" s="101" t="s">
        <v>37</v>
      </c>
      <c r="H573" s="88">
        <f>H574</f>
        <v>160642.9</v>
      </c>
      <c r="I573" s="88">
        <f>I574</f>
        <v>157744.85</v>
      </c>
      <c r="J573" s="241">
        <f t="shared" si="31"/>
        <v>98.195967577776557</v>
      </c>
    </row>
    <row r="574" spans="1:10" customFormat="1" ht="25.5" x14ac:dyDescent="0.2">
      <c r="A574" s="186"/>
      <c r="B574" s="103" t="s">
        <v>40</v>
      </c>
      <c r="C574" s="55" t="s">
        <v>66</v>
      </c>
      <c r="D574" s="55" t="s">
        <v>23</v>
      </c>
      <c r="E574" s="55" t="s">
        <v>139</v>
      </c>
      <c r="F574" s="125" t="s">
        <v>334</v>
      </c>
      <c r="G574" s="101" t="s">
        <v>38</v>
      </c>
      <c r="H574" s="88">
        <v>160642.9</v>
      </c>
      <c r="I574" s="88">
        <v>157744.85</v>
      </c>
      <c r="J574" s="241">
        <f t="shared" si="31"/>
        <v>98.195967577776557</v>
      </c>
    </row>
    <row r="575" spans="1:10" customFormat="1" x14ac:dyDescent="0.2">
      <c r="A575" s="186"/>
      <c r="B575" s="103" t="s">
        <v>337</v>
      </c>
      <c r="C575" s="55" t="s">
        <v>66</v>
      </c>
      <c r="D575" s="55" t="s">
        <v>23</v>
      </c>
      <c r="E575" s="55" t="s">
        <v>139</v>
      </c>
      <c r="F575" s="125" t="s">
        <v>336</v>
      </c>
      <c r="G575" s="101"/>
      <c r="H575" s="88">
        <f>H576</f>
        <v>476232</v>
      </c>
      <c r="I575" s="88">
        <f>I576</f>
        <v>476232</v>
      </c>
      <c r="J575" s="241">
        <f t="shared" si="31"/>
        <v>100</v>
      </c>
    </row>
    <row r="576" spans="1:10" customFormat="1" x14ac:dyDescent="0.2">
      <c r="A576" s="186"/>
      <c r="B576" s="123" t="s">
        <v>51</v>
      </c>
      <c r="C576" s="55" t="s">
        <v>66</v>
      </c>
      <c r="D576" s="55" t="s">
        <v>23</v>
      </c>
      <c r="E576" s="55" t="s">
        <v>139</v>
      </c>
      <c r="F576" s="125" t="s">
        <v>336</v>
      </c>
      <c r="G576" s="101" t="s">
        <v>17</v>
      </c>
      <c r="H576" s="88">
        <f>H577</f>
        <v>476232</v>
      </c>
      <c r="I576" s="88">
        <f>I577</f>
        <v>476232</v>
      </c>
      <c r="J576" s="241">
        <f t="shared" si="31"/>
        <v>100</v>
      </c>
    </row>
    <row r="577" spans="1:10" customFormat="1" x14ac:dyDescent="0.2">
      <c r="A577" s="186"/>
      <c r="B577" s="123" t="s">
        <v>196</v>
      </c>
      <c r="C577" s="55" t="s">
        <v>66</v>
      </c>
      <c r="D577" s="55" t="s">
        <v>23</v>
      </c>
      <c r="E577" s="55" t="s">
        <v>139</v>
      </c>
      <c r="F577" s="125" t="s">
        <v>336</v>
      </c>
      <c r="G577" s="101" t="s">
        <v>195</v>
      </c>
      <c r="H577" s="88">
        <v>476232</v>
      </c>
      <c r="I577" s="88">
        <v>476232</v>
      </c>
      <c r="J577" s="241">
        <f t="shared" ref="J577:J616" si="33">I577/H577*100</f>
        <v>100</v>
      </c>
    </row>
    <row r="578" spans="1:10" customFormat="1" ht="25.5" x14ac:dyDescent="0.2">
      <c r="A578" s="186"/>
      <c r="B578" s="103" t="s">
        <v>391</v>
      </c>
      <c r="C578" s="55" t="s">
        <v>66</v>
      </c>
      <c r="D578" s="55" t="s">
        <v>23</v>
      </c>
      <c r="E578" s="55" t="s">
        <v>139</v>
      </c>
      <c r="F578" s="55" t="s">
        <v>390</v>
      </c>
      <c r="G578" s="56"/>
      <c r="H578" s="88">
        <f>H579</f>
        <v>251600</v>
      </c>
      <c r="I578" s="88">
        <f>I579</f>
        <v>251600</v>
      </c>
      <c r="J578" s="241">
        <f t="shared" si="33"/>
        <v>100</v>
      </c>
    </row>
    <row r="579" spans="1:10" customFormat="1" x14ac:dyDescent="0.2">
      <c r="A579" s="186"/>
      <c r="B579" s="219" t="s">
        <v>56</v>
      </c>
      <c r="C579" s="55" t="s">
        <v>66</v>
      </c>
      <c r="D579" s="55" t="s">
        <v>23</v>
      </c>
      <c r="E579" s="55" t="s">
        <v>139</v>
      </c>
      <c r="F579" s="55" t="s">
        <v>390</v>
      </c>
      <c r="G579" s="56" t="s">
        <v>54</v>
      </c>
      <c r="H579" s="88">
        <f>H580</f>
        <v>251600</v>
      </c>
      <c r="I579" s="88">
        <f>I580</f>
        <v>251600</v>
      </c>
      <c r="J579" s="241">
        <f t="shared" si="33"/>
        <v>100</v>
      </c>
    </row>
    <row r="580" spans="1:10" customFormat="1" x14ac:dyDescent="0.2">
      <c r="A580" s="186"/>
      <c r="B580" s="103" t="s">
        <v>381</v>
      </c>
      <c r="C580" s="55" t="s">
        <v>66</v>
      </c>
      <c r="D580" s="55" t="s">
        <v>23</v>
      </c>
      <c r="E580" s="55" t="s">
        <v>139</v>
      </c>
      <c r="F580" s="55" t="s">
        <v>390</v>
      </c>
      <c r="G580" s="56" t="s">
        <v>379</v>
      </c>
      <c r="H580" s="88">
        <v>251600</v>
      </c>
      <c r="I580" s="88">
        <v>251600</v>
      </c>
      <c r="J580" s="241">
        <f t="shared" si="33"/>
        <v>100</v>
      </c>
    </row>
    <row r="581" spans="1:10" customFormat="1" ht="51" x14ac:dyDescent="0.2">
      <c r="A581" s="186"/>
      <c r="B581" s="103" t="s">
        <v>352</v>
      </c>
      <c r="C581" s="55" t="s">
        <v>66</v>
      </c>
      <c r="D581" s="55" t="s">
        <v>23</v>
      </c>
      <c r="E581" s="55" t="s">
        <v>139</v>
      </c>
      <c r="F581" s="55" t="s">
        <v>351</v>
      </c>
      <c r="G581" s="56"/>
      <c r="H581" s="88">
        <f>H582</f>
        <v>1627000</v>
      </c>
      <c r="I581" s="88">
        <f>I582</f>
        <v>1627000</v>
      </c>
      <c r="J581" s="241">
        <f t="shared" si="33"/>
        <v>100</v>
      </c>
    </row>
    <row r="582" spans="1:10" customFormat="1" ht="25.5" x14ac:dyDescent="0.2">
      <c r="A582" s="186"/>
      <c r="B582" s="82" t="s">
        <v>413</v>
      </c>
      <c r="C582" s="55" t="s">
        <v>66</v>
      </c>
      <c r="D582" s="55" t="s">
        <v>23</v>
      </c>
      <c r="E582" s="55" t="s">
        <v>139</v>
      </c>
      <c r="F582" s="55" t="s">
        <v>351</v>
      </c>
      <c r="G582" s="56" t="s">
        <v>37</v>
      </c>
      <c r="H582" s="88">
        <f>H583</f>
        <v>1627000</v>
      </c>
      <c r="I582" s="88">
        <f>I583</f>
        <v>1627000</v>
      </c>
      <c r="J582" s="241">
        <f t="shared" si="33"/>
        <v>100</v>
      </c>
    </row>
    <row r="583" spans="1:10" customFormat="1" ht="25.5" x14ac:dyDescent="0.2">
      <c r="A583" s="186"/>
      <c r="B583" s="103" t="s">
        <v>40</v>
      </c>
      <c r="C583" s="55" t="s">
        <v>66</v>
      </c>
      <c r="D583" s="55" t="s">
        <v>23</v>
      </c>
      <c r="E583" s="55" t="s">
        <v>139</v>
      </c>
      <c r="F583" s="55" t="s">
        <v>351</v>
      </c>
      <c r="G583" s="56" t="s">
        <v>38</v>
      </c>
      <c r="H583" s="88">
        <v>1627000</v>
      </c>
      <c r="I583" s="88">
        <v>1627000</v>
      </c>
      <c r="J583" s="241">
        <f t="shared" si="33"/>
        <v>100</v>
      </c>
    </row>
    <row r="584" spans="1:10" customFormat="1" ht="38.25" x14ac:dyDescent="0.2">
      <c r="A584" s="186"/>
      <c r="B584" s="122" t="s">
        <v>76</v>
      </c>
      <c r="C584" s="70" t="s">
        <v>66</v>
      </c>
      <c r="D584" s="55" t="s">
        <v>23</v>
      </c>
      <c r="E584" s="55" t="s">
        <v>139</v>
      </c>
      <c r="F584" s="55" t="s">
        <v>184</v>
      </c>
      <c r="G584" s="56"/>
      <c r="H584" s="88">
        <f>H585</f>
        <v>42000</v>
      </c>
      <c r="I584" s="88">
        <f>I585</f>
        <v>42000</v>
      </c>
      <c r="J584" s="241">
        <f t="shared" si="33"/>
        <v>100</v>
      </c>
    </row>
    <row r="585" spans="1:10" customFormat="1" ht="25.5" x14ac:dyDescent="0.2">
      <c r="A585" s="186"/>
      <c r="B585" s="82" t="s">
        <v>413</v>
      </c>
      <c r="C585" s="70" t="s">
        <v>66</v>
      </c>
      <c r="D585" s="55" t="s">
        <v>23</v>
      </c>
      <c r="E585" s="55" t="s">
        <v>139</v>
      </c>
      <c r="F585" s="55" t="s">
        <v>184</v>
      </c>
      <c r="G585" s="56" t="s">
        <v>37</v>
      </c>
      <c r="H585" s="88">
        <f>H586</f>
        <v>42000</v>
      </c>
      <c r="I585" s="88">
        <f>I586</f>
        <v>42000</v>
      </c>
      <c r="J585" s="241">
        <f t="shared" si="33"/>
        <v>100</v>
      </c>
    </row>
    <row r="586" spans="1:10" customFormat="1" ht="25.5" x14ac:dyDescent="0.2">
      <c r="A586" s="186"/>
      <c r="B586" s="123" t="s">
        <v>40</v>
      </c>
      <c r="C586" s="70" t="s">
        <v>66</v>
      </c>
      <c r="D586" s="55" t="s">
        <v>23</v>
      </c>
      <c r="E586" s="55" t="s">
        <v>139</v>
      </c>
      <c r="F586" s="55" t="s">
        <v>184</v>
      </c>
      <c r="G586" s="56" t="s">
        <v>38</v>
      </c>
      <c r="H586" s="88">
        <v>42000</v>
      </c>
      <c r="I586" s="88">
        <v>42000</v>
      </c>
      <c r="J586" s="241">
        <f t="shared" si="33"/>
        <v>100</v>
      </c>
    </row>
    <row r="587" spans="1:10" customFormat="1" x14ac:dyDescent="0.2">
      <c r="A587" s="186"/>
      <c r="B587" s="122" t="s">
        <v>77</v>
      </c>
      <c r="C587" s="70" t="s">
        <v>66</v>
      </c>
      <c r="D587" s="55" t="s">
        <v>23</v>
      </c>
      <c r="E587" s="55" t="s">
        <v>139</v>
      </c>
      <c r="F587" s="55" t="s">
        <v>185</v>
      </c>
      <c r="G587" s="56"/>
      <c r="H587" s="88">
        <f>H588+H590</f>
        <v>460593.07</v>
      </c>
      <c r="I587" s="88">
        <f>I588+I590</f>
        <v>460593.07</v>
      </c>
      <c r="J587" s="241">
        <f t="shared" si="33"/>
        <v>100</v>
      </c>
    </row>
    <row r="588" spans="1:10" customFormat="1" ht="38.25" x14ac:dyDescent="0.2">
      <c r="A588" s="186"/>
      <c r="B588" s="123" t="s">
        <v>64</v>
      </c>
      <c r="C588" s="70" t="s">
        <v>66</v>
      </c>
      <c r="D588" s="55" t="s">
        <v>23</v>
      </c>
      <c r="E588" s="55" t="s">
        <v>139</v>
      </c>
      <c r="F588" s="55" t="s">
        <v>185</v>
      </c>
      <c r="G588" s="56" t="s">
        <v>62</v>
      </c>
      <c r="H588" s="88">
        <f>H589</f>
        <v>362365.25</v>
      </c>
      <c r="I588" s="88">
        <f>I589</f>
        <v>362365.25</v>
      </c>
      <c r="J588" s="241">
        <f t="shared" si="33"/>
        <v>100</v>
      </c>
    </row>
    <row r="589" spans="1:10" customFormat="1" x14ac:dyDescent="0.2">
      <c r="A589" s="186"/>
      <c r="B589" s="123" t="s">
        <v>65</v>
      </c>
      <c r="C589" s="70" t="s">
        <v>66</v>
      </c>
      <c r="D589" s="55" t="s">
        <v>23</v>
      </c>
      <c r="E589" s="55" t="s">
        <v>139</v>
      </c>
      <c r="F589" s="55" t="s">
        <v>185</v>
      </c>
      <c r="G589" s="56" t="s">
        <v>63</v>
      </c>
      <c r="H589" s="88">
        <v>362365.25</v>
      </c>
      <c r="I589" s="88">
        <f>278314.3+84050.95</f>
        <v>362365.25</v>
      </c>
      <c r="J589" s="241">
        <f t="shared" si="33"/>
        <v>100</v>
      </c>
    </row>
    <row r="590" spans="1:10" customFormat="1" ht="25.5" x14ac:dyDescent="0.2">
      <c r="A590" s="186"/>
      <c r="B590" s="82" t="s">
        <v>413</v>
      </c>
      <c r="C590" s="70" t="s">
        <v>66</v>
      </c>
      <c r="D590" s="55" t="s">
        <v>23</v>
      </c>
      <c r="E590" s="55" t="s">
        <v>139</v>
      </c>
      <c r="F590" s="55" t="s">
        <v>185</v>
      </c>
      <c r="G590" s="56" t="s">
        <v>37</v>
      </c>
      <c r="H590" s="88">
        <f>H591</f>
        <v>98227.82</v>
      </c>
      <c r="I590" s="88">
        <f>I591</f>
        <v>98227.82</v>
      </c>
      <c r="J590" s="241">
        <f t="shared" si="33"/>
        <v>100</v>
      </c>
    </row>
    <row r="591" spans="1:10" customFormat="1" ht="25.5" x14ac:dyDescent="0.2">
      <c r="A591" s="186"/>
      <c r="B591" s="123" t="s">
        <v>40</v>
      </c>
      <c r="C591" s="70" t="s">
        <v>66</v>
      </c>
      <c r="D591" s="55" t="s">
        <v>23</v>
      </c>
      <c r="E591" s="55" t="s">
        <v>139</v>
      </c>
      <c r="F591" s="55" t="s">
        <v>185</v>
      </c>
      <c r="G591" s="56" t="s">
        <v>38</v>
      </c>
      <c r="H591" s="88">
        <v>98227.82</v>
      </c>
      <c r="I591" s="88">
        <v>98227.82</v>
      </c>
      <c r="J591" s="241">
        <f t="shared" si="33"/>
        <v>100</v>
      </c>
    </row>
    <row r="592" spans="1:10" customFormat="1" ht="25.5" x14ac:dyDescent="0.2">
      <c r="A592" s="186"/>
      <c r="B592" s="123" t="s">
        <v>136</v>
      </c>
      <c r="C592" s="71" t="s">
        <v>66</v>
      </c>
      <c r="D592" s="59" t="s">
        <v>23</v>
      </c>
      <c r="E592" s="55" t="s">
        <v>139</v>
      </c>
      <c r="F592" s="55" t="s">
        <v>186</v>
      </c>
      <c r="G592" s="58"/>
      <c r="H592" s="89">
        <f>+H593</f>
        <v>129367</v>
      </c>
      <c r="I592" s="89">
        <f>+I593</f>
        <v>119104.22</v>
      </c>
      <c r="J592" s="241">
        <f t="shared" si="33"/>
        <v>92.066925877542189</v>
      </c>
    </row>
    <row r="593" spans="1:10" customFormat="1" x14ac:dyDescent="0.2">
      <c r="A593" s="186"/>
      <c r="B593" s="123" t="s">
        <v>41</v>
      </c>
      <c r="C593" s="71" t="s">
        <v>66</v>
      </c>
      <c r="D593" s="59" t="s">
        <v>23</v>
      </c>
      <c r="E593" s="55" t="s">
        <v>139</v>
      </c>
      <c r="F593" s="55" t="s">
        <v>186</v>
      </c>
      <c r="G593" s="58" t="s">
        <v>42</v>
      </c>
      <c r="H593" s="89">
        <f>H594</f>
        <v>129367</v>
      </c>
      <c r="I593" s="89">
        <f>I594</f>
        <v>119104.22</v>
      </c>
      <c r="J593" s="241">
        <f t="shared" si="33"/>
        <v>92.066925877542189</v>
      </c>
    </row>
    <row r="594" spans="1:10" customFormat="1" ht="14.25" customHeight="1" x14ac:dyDescent="0.2">
      <c r="A594" s="186"/>
      <c r="B594" s="123" t="s">
        <v>44</v>
      </c>
      <c r="C594" s="71" t="s">
        <v>66</v>
      </c>
      <c r="D594" s="59" t="s">
        <v>23</v>
      </c>
      <c r="E594" s="55" t="s">
        <v>139</v>
      </c>
      <c r="F594" s="55" t="s">
        <v>186</v>
      </c>
      <c r="G594" s="58" t="s">
        <v>43</v>
      </c>
      <c r="H594" s="99">
        <v>129367</v>
      </c>
      <c r="I594" s="99">
        <v>119104.22</v>
      </c>
      <c r="J594" s="241">
        <f t="shared" si="33"/>
        <v>92.066925877542189</v>
      </c>
    </row>
    <row r="595" spans="1:10" customFormat="1" ht="38.25" customHeight="1" x14ac:dyDescent="0.2">
      <c r="A595" s="186"/>
      <c r="B595" s="109" t="s">
        <v>354</v>
      </c>
      <c r="C595" s="55" t="s">
        <v>66</v>
      </c>
      <c r="D595" s="55" t="s">
        <v>23</v>
      </c>
      <c r="E595" s="55" t="s">
        <v>139</v>
      </c>
      <c r="F595" s="55" t="s">
        <v>353</v>
      </c>
      <c r="G595" s="56"/>
      <c r="H595" s="88">
        <f>H596</f>
        <v>700000</v>
      </c>
      <c r="I595" s="88">
        <f>I596</f>
        <v>700000</v>
      </c>
      <c r="J595" s="241">
        <f t="shared" si="33"/>
        <v>100</v>
      </c>
    </row>
    <row r="596" spans="1:10" customFormat="1" ht="14.25" customHeight="1" x14ac:dyDescent="0.2">
      <c r="A596" s="186"/>
      <c r="B596" s="109" t="s">
        <v>199</v>
      </c>
      <c r="C596" s="55" t="s">
        <v>66</v>
      </c>
      <c r="D596" s="55" t="s">
        <v>23</v>
      </c>
      <c r="E596" s="55" t="s">
        <v>139</v>
      </c>
      <c r="F596" s="55" t="s">
        <v>353</v>
      </c>
      <c r="G596" s="56" t="s">
        <v>197</v>
      </c>
      <c r="H596" s="88">
        <f>H597</f>
        <v>700000</v>
      </c>
      <c r="I596" s="88">
        <f>I597</f>
        <v>700000</v>
      </c>
      <c r="J596" s="241">
        <f t="shared" si="33"/>
        <v>100</v>
      </c>
    </row>
    <row r="597" spans="1:10" customFormat="1" ht="14.25" customHeight="1" x14ac:dyDescent="0.2">
      <c r="A597" s="186"/>
      <c r="B597" s="109" t="s">
        <v>200</v>
      </c>
      <c r="C597" s="55" t="s">
        <v>66</v>
      </c>
      <c r="D597" s="55" t="s">
        <v>23</v>
      </c>
      <c r="E597" s="55" t="s">
        <v>139</v>
      </c>
      <c r="F597" s="55" t="s">
        <v>353</v>
      </c>
      <c r="G597" s="56" t="s">
        <v>198</v>
      </c>
      <c r="H597" s="88">
        <v>700000</v>
      </c>
      <c r="I597" s="88">
        <v>700000</v>
      </c>
      <c r="J597" s="241">
        <f t="shared" si="33"/>
        <v>100</v>
      </c>
    </row>
    <row r="598" spans="1:10" customFormat="1" ht="25.5" x14ac:dyDescent="0.2">
      <c r="A598" s="186"/>
      <c r="B598" s="122" t="s">
        <v>75</v>
      </c>
      <c r="C598" s="70" t="s">
        <v>66</v>
      </c>
      <c r="D598" s="55" t="s">
        <v>23</v>
      </c>
      <c r="E598" s="55" t="s">
        <v>139</v>
      </c>
      <c r="F598" s="55" t="s">
        <v>262</v>
      </c>
      <c r="G598" s="56"/>
      <c r="H598" s="88">
        <f>H599+H601</f>
        <v>1842372.2999999998</v>
      </c>
      <c r="I598" s="88">
        <f>I599+I601</f>
        <v>1840256.48</v>
      </c>
      <c r="J598" s="241">
        <f t="shared" si="33"/>
        <v>99.8851578478465</v>
      </c>
    </row>
    <row r="599" spans="1:10" customFormat="1" ht="38.25" x14ac:dyDescent="0.2">
      <c r="A599" s="186"/>
      <c r="B599" s="123" t="s">
        <v>64</v>
      </c>
      <c r="C599" s="70" t="s">
        <v>66</v>
      </c>
      <c r="D599" s="55" t="s">
        <v>23</v>
      </c>
      <c r="E599" s="55" t="s">
        <v>139</v>
      </c>
      <c r="F599" s="55" t="s">
        <v>262</v>
      </c>
      <c r="G599" s="56" t="s">
        <v>62</v>
      </c>
      <c r="H599" s="88">
        <f>H600</f>
        <v>949100.57</v>
      </c>
      <c r="I599" s="88">
        <f>I600</f>
        <v>946984.75</v>
      </c>
      <c r="J599" s="241">
        <f t="shared" si="33"/>
        <v>99.7770710431667</v>
      </c>
    </row>
    <row r="600" spans="1:10" customFormat="1" x14ac:dyDescent="0.2">
      <c r="A600" s="186"/>
      <c r="B600" s="123" t="s">
        <v>65</v>
      </c>
      <c r="C600" s="70" t="s">
        <v>66</v>
      </c>
      <c r="D600" s="55" t="s">
        <v>23</v>
      </c>
      <c r="E600" s="55" t="s">
        <v>139</v>
      </c>
      <c r="F600" s="55" t="s">
        <v>262</v>
      </c>
      <c r="G600" s="56" t="s">
        <v>63</v>
      </c>
      <c r="H600" s="88">
        <v>949100.57</v>
      </c>
      <c r="I600" s="88">
        <f>730805.1+216179.65</f>
        <v>946984.75</v>
      </c>
      <c r="J600" s="241">
        <f t="shared" si="33"/>
        <v>99.7770710431667</v>
      </c>
    </row>
    <row r="601" spans="1:10" customFormat="1" ht="25.5" x14ac:dyDescent="0.2">
      <c r="A601" s="186"/>
      <c r="B601" s="82" t="s">
        <v>413</v>
      </c>
      <c r="C601" s="70" t="s">
        <v>66</v>
      </c>
      <c r="D601" s="55" t="s">
        <v>23</v>
      </c>
      <c r="E601" s="55" t="s">
        <v>139</v>
      </c>
      <c r="F601" s="55" t="s">
        <v>262</v>
      </c>
      <c r="G601" s="56" t="s">
        <v>37</v>
      </c>
      <c r="H601" s="88">
        <f>H602</f>
        <v>893271.73</v>
      </c>
      <c r="I601" s="88">
        <f>I602</f>
        <v>893271.73</v>
      </c>
      <c r="J601" s="241">
        <f t="shared" si="33"/>
        <v>100</v>
      </c>
    </row>
    <row r="602" spans="1:10" customFormat="1" ht="25.5" x14ac:dyDescent="0.2">
      <c r="A602" s="186"/>
      <c r="B602" s="123" t="s">
        <v>40</v>
      </c>
      <c r="C602" s="70" t="s">
        <v>66</v>
      </c>
      <c r="D602" s="55" t="s">
        <v>23</v>
      </c>
      <c r="E602" s="55" t="s">
        <v>139</v>
      </c>
      <c r="F602" s="55" t="s">
        <v>262</v>
      </c>
      <c r="G602" s="56" t="s">
        <v>38</v>
      </c>
      <c r="H602" s="88">
        <v>893271.73</v>
      </c>
      <c r="I602" s="88">
        <v>893271.73</v>
      </c>
      <c r="J602" s="241">
        <f t="shared" si="33"/>
        <v>100</v>
      </c>
    </row>
    <row r="603" spans="1:10" customFormat="1" ht="25.5" x14ac:dyDescent="0.2">
      <c r="A603" s="186"/>
      <c r="B603" s="122" t="s">
        <v>135</v>
      </c>
      <c r="C603" s="70" t="s">
        <v>66</v>
      </c>
      <c r="D603" s="55" t="s">
        <v>23</v>
      </c>
      <c r="E603" s="55" t="s">
        <v>139</v>
      </c>
      <c r="F603" s="55" t="s">
        <v>263</v>
      </c>
      <c r="G603" s="56"/>
      <c r="H603" s="89">
        <f>H604+H607</f>
        <v>2302965.37</v>
      </c>
      <c r="I603" s="89">
        <f>I604+I607</f>
        <v>2301865.3699999996</v>
      </c>
      <c r="J603" s="241">
        <f t="shared" si="33"/>
        <v>99.952235495403883</v>
      </c>
    </row>
    <row r="604" spans="1:10" customFormat="1" ht="38.25" x14ac:dyDescent="0.2">
      <c r="A604" s="186"/>
      <c r="B604" s="123" t="s">
        <v>64</v>
      </c>
      <c r="C604" s="70" t="s">
        <v>66</v>
      </c>
      <c r="D604" s="55" t="s">
        <v>23</v>
      </c>
      <c r="E604" s="55" t="s">
        <v>139</v>
      </c>
      <c r="F604" s="55" t="s">
        <v>263</v>
      </c>
      <c r="G604" s="56" t="s">
        <v>62</v>
      </c>
      <c r="H604" s="89">
        <f>H605</f>
        <v>1833623.76</v>
      </c>
      <c r="I604" s="89">
        <f>I605</f>
        <v>1833623.7599999998</v>
      </c>
      <c r="J604" s="241">
        <f t="shared" si="33"/>
        <v>99.999999999999986</v>
      </c>
    </row>
    <row r="605" spans="1:10" customFormat="1" x14ac:dyDescent="0.2">
      <c r="A605" s="186"/>
      <c r="B605" s="123" t="s">
        <v>65</v>
      </c>
      <c r="C605" s="70" t="s">
        <v>66</v>
      </c>
      <c r="D605" s="55" t="s">
        <v>23</v>
      </c>
      <c r="E605" s="55" t="s">
        <v>139</v>
      </c>
      <c r="F605" s="55" t="s">
        <v>263</v>
      </c>
      <c r="G605" s="56" t="s">
        <v>63</v>
      </c>
      <c r="H605" s="99">
        <v>1833623.76</v>
      </c>
      <c r="I605" s="99">
        <f>1365134.2+58122.15+410367.41</f>
        <v>1833623.7599999998</v>
      </c>
      <c r="J605" s="241">
        <f t="shared" si="33"/>
        <v>99.999999999999986</v>
      </c>
    </row>
    <row r="606" spans="1:10" customFormat="1" ht="25.5" x14ac:dyDescent="0.2">
      <c r="A606" s="186"/>
      <c r="B606" s="82" t="s">
        <v>413</v>
      </c>
      <c r="C606" s="70" t="s">
        <v>66</v>
      </c>
      <c r="D606" s="55" t="s">
        <v>23</v>
      </c>
      <c r="E606" s="55" t="s">
        <v>139</v>
      </c>
      <c r="F606" s="55" t="s">
        <v>263</v>
      </c>
      <c r="G606" s="56" t="s">
        <v>37</v>
      </c>
      <c r="H606" s="89">
        <f>H607</f>
        <v>469341.61</v>
      </c>
      <c r="I606" s="89">
        <f>I607</f>
        <v>468241.61</v>
      </c>
      <c r="J606" s="241">
        <f t="shared" si="33"/>
        <v>99.765629133116917</v>
      </c>
    </row>
    <row r="607" spans="1:10" customFormat="1" ht="25.5" x14ac:dyDescent="0.2">
      <c r="A607" s="186"/>
      <c r="B607" s="123" t="s">
        <v>40</v>
      </c>
      <c r="C607" s="70" t="s">
        <v>66</v>
      </c>
      <c r="D607" s="55" t="s">
        <v>23</v>
      </c>
      <c r="E607" s="55" t="s">
        <v>139</v>
      </c>
      <c r="F607" s="55" t="s">
        <v>263</v>
      </c>
      <c r="G607" s="56" t="s">
        <v>38</v>
      </c>
      <c r="H607" s="99">
        <v>469341.61</v>
      </c>
      <c r="I607" s="99">
        <v>468241.61</v>
      </c>
      <c r="J607" s="241">
        <f t="shared" si="33"/>
        <v>99.765629133116917</v>
      </c>
    </row>
    <row r="608" spans="1:10" customFormat="1" ht="38.25" x14ac:dyDescent="0.2">
      <c r="A608" s="186"/>
      <c r="B608" s="118" t="s">
        <v>315</v>
      </c>
      <c r="C608" s="55" t="s">
        <v>66</v>
      </c>
      <c r="D608" s="55" t="s">
        <v>23</v>
      </c>
      <c r="E608" s="55" t="s">
        <v>139</v>
      </c>
      <c r="F608" s="55" t="s">
        <v>310</v>
      </c>
      <c r="G608" s="56"/>
      <c r="H608" s="88">
        <f>H609</f>
        <v>105000</v>
      </c>
      <c r="I608" s="88">
        <f>I609</f>
        <v>105000</v>
      </c>
      <c r="J608" s="241">
        <f t="shared" si="33"/>
        <v>100</v>
      </c>
    </row>
    <row r="609" spans="1:10" customFormat="1" ht="25.5" x14ac:dyDescent="0.2">
      <c r="A609" s="186"/>
      <c r="B609" s="82" t="s">
        <v>413</v>
      </c>
      <c r="C609" s="55" t="s">
        <v>66</v>
      </c>
      <c r="D609" s="55" t="s">
        <v>23</v>
      </c>
      <c r="E609" s="55" t="s">
        <v>139</v>
      </c>
      <c r="F609" s="55" t="s">
        <v>310</v>
      </c>
      <c r="G609" s="56" t="s">
        <v>37</v>
      </c>
      <c r="H609" s="88">
        <f>H610</f>
        <v>105000</v>
      </c>
      <c r="I609" s="88">
        <f>I610</f>
        <v>105000</v>
      </c>
      <c r="J609" s="241">
        <f t="shared" si="33"/>
        <v>100</v>
      </c>
    </row>
    <row r="610" spans="1:10" customFormat="1" ht="25.5" x14ac:dyDescent="0.2">
      <c r="A610" s="186"/>
      <c r="B610" s="123" t="s">
        <v>40</v>
      </c>
      <c r="C610" s="55" t="s">
        <v>66</v>
      </c>
      <c r="D610" s="55" t="s">
        <v>23</v>
      </c>
      <c r="E610" s="55" t="s">
        <v>139</v>
      </c>
      <c r="F610" s="55" t="s">
        <v>310</v>
      </c>
      <c r="G610" s="56" t="s">
        <v>38</v>
      </c>
      <c r="H610" s="88">
        <v>105000</v>
      </c>
      <c r="I610" s="88">
        <v>105000</v>
      </c>
      <c r="J610" s="241">
        <f t="shared" si="33"/>
        <v>100</v>
      </c>
    </row>
    <row r="611" spans="1:10" customFormat="1" ht="63.75" x14ac:dyDescent="0.2">
      <c r="A611" s="186"/>
      <c r="B611" s="123" t="s">
        <v>94</v>
      </c>
      <c r="C611" s="70" t="s">
        <v>66</v>
      </c>
      <c r="D611" s="55" t="s">
        <v>23</v>
      </c>
      <c r="E611" s="55" t="s">
        <v>139</v>
      </c>
      <c r="F611" s="55" t="s">
        <v>300</v>
      </c>
      <c r="G611" s="56"/>
      <c r="H611" s="89">
        <f t="shared" ref="H611:I611" si="34">H612</f>
        <v>2226842.1100000003</v>
      </c>
      <c r="I611" s="89">
        <f t="shared" si="34"/>
        <v>2226842.1100000003</v>
      </c>
      <c r="J611" s="241">
        <f t="shared" si="33"/>
        <v>100</v>
      </c>
    </row>
    <row r="612" spans="1:10" customFormat="1" ht="38.25" x14ac:dyDescent="0.2">
      <c r="A612" s="186"/>
      <c r="B612" s="148" t="s">
        <v>107</v>
      </c>
      <c r="C612" s="70" t="s">
        <v>66</v>
      </c>
      <c r="D612" s="55" t="s">
        <v>23</v>
      </c>
      <c r="E612" s="55" t="s">
        <v>139</v>
      </c>
      <c r="F612" s="55" t="s">
        <v>300</v>
      </c>
      <c r="G612" s="56"/>
      <c r="H612" s="88">
        <f>H613+H615</f>
        <v>2226842.1100000003</v>
      </c>
      <c r="I612" s="88">
        <f>I613+I615</f>
        <v>2226842.1100000003</v>
      </c>
      <c r="J612" s="241">
        <f t="shared" si="33"/>
        <v>100</v>
      </c>
    </row>
    <row r="613" spans="1:10" customFormat="1" ht="25.5" x14ac:dyDescent="0.2">
      <c r="A613" s="186"/>
      <c r="B613" s="82" t="s">
        <v>413</v>
      </c>
      <c r="C613" s="70" t="s">
        <v>66</v>
      </c>
      <c r="D613" s="55" t="s">
        <v>23</v>
      </c>
      <c r="E613" s="55" t="s">
        <v>139</v>
      </c>
      <c r="F613" s="55" t="s">
        <v>300</v>
      </c>
      <c r="G613" s="56" t="s">
        <v>37</v>
      </c>
      <c r="H613" s="89">
        <f>H614</f>
        <v>1647086.81</v>
      </c>
      <c r="I613" s="89">
        <f>I614</f>
        <v>1647086.81</v>
      </c>
      <c r="J613" s="241">
        <f t="shared" si="33"/>
        <v>100</v>
      </c>
    </row>
    <row r="614" spans="1:10" customFormat="1" ht="25.5" x14ac:dyDescent="0.2">
      <c r="A614" s="186"/>
      <c r="B614" s="123" t="s">
        <v>40</v>
      </c>
      <c r="C614" s="70" t="s">
        <v>66</v>
      </c>
      <c r="D614" s="55" t="s">
        <v>23</v>
      </c>
      <c r="E614" s="55" t="s">
        <v>139</v>
      </c>
      <c r="F614" s="55" t="s">
        <v>300</v>
      </c>
      <c r="G614" s="56" t="s">
        <v>38</v>
      </c>
      <c r="H614" s="88">
        <v>1647086.81</v>
      </c>
      <c r="I614" s="88">
        <v>1647086.81</v>
      </c>
      <c r="J614" s="241">
        <f t="shared" si="33"/>
        <v>100</v>
      </c>
    </row>
    <row r="615" spans="1:10" customFormat="1" x14ac:dyDescent="0.2">
      <c r="A615" s="227"/>
      <c r="B615" s="103" t="s">
        <v>51</v>
      </c>
      <c r="C615" s="70" t="s">
        <v>66</v>
      </c>
      <c r="D615" s="55" t="s">
        <v>23</v>
      </c>
      <c r="E615" s="55" t="s">
        <v>139</v>
      </c>
      <c r="F615" s="55" t="s">
        <v>300</v>
      </c>
      <c r="G615" s="226" t="s">
        <v>17</v>
      </c>
      <c r="H615" s="102">
        <f>H616</f>
        <v>579755.30000000005</v>
      </c>
      <c r="I615" s="102">
        <f>I616</f>
        <v>579755.30000000005</v>
      </c>
      <c r="J615" s="241">
        <f t="shared" si="33"/>
        <v>100</v>
      </c>
    </row>
    <row r="616" spans="1:10" customFormat="1" x14ac:dyDescent="0.2">
      <c r="A616" s="228"/>
      <c r="B616" s="123" t="s">
        <v>196</v>
      </c>
      <c r="C616" s="70" t="s">
        <v>66</v>
      </c>
      <c r="D616" s="55" t="s">
        <v>23</v>
      </c>
      <c r="E616" s="55" t="s">
        <v>139</v>
      </c>
      <c r="F616" s="55" t="s">
        <v>300</v>
      </c>
      <c r="G616" s="226" t="s">
        <v>195</v>
      </c>
      <c r="H616" s="88">
        <v>579755.30000000005</v>
      </c>
      <c r="I616" s="88">
        <v>579755.30000000005</v>
      </c>
      <c r="J616" s="241">
        <f t="shared" si="33"/>
        <v>100</v>
      </c>
    </row>
    <row r="617" spans="1:10" ht="16.5" x14ac:dyDescent="0.2">
      <c r="A617" s="72"/>
      <c r="B617" s="74" t="s">
        <v>20</v>
      </c>
      <c r="C617" s="75"/>
      <c r="D617" s="23"/>
      <c r="E617" s="23"/>
      <c r="F617" s="24"/>
      <c r="G617" s="25"/>
      <c r="H617" s="91">
        <f>SUM(H11+H447)</f>
        <v>1062220355.1500001</v>
      </c>
      <c r="I617" s="91">
        <f>SUM(I11+I447)</f>
        <v>983769714.43999994</v>
      </c>
      <c r="J617" s="244">
        <f>I617/H617*100</f>
        <v>92.614466449485249</v>
      </c>
    </row>
    <row r="618" spans="1:10" x14ac:dyDescent="0.2">
      <c r="A618" s="4"/>
      <c r="F618" s="26"/>
      <c r="G618" s="26"/>
    </row>
  </sheetData>
  <mergeCells count="30">
    <mergeCell ref="I1:J1"/>
    <mergeCell ref="I4:J4"/>
    <mergeCell ref="A401:A403"/>
    <mergeCell ref="A406:A408"/>
    <mergeCell ref="A221:A229"/>
    <mergeCell ref="B8:G8"/>
    <mergeCell ref="C9:F9"/>
    <mergeCell ref="A88:A105"/>
    <mergeCell ref="A128:A134"/>
    <mergeCell ref="A14:A34"/>
    <mergeCell ref="A116:A123"/>
    <mergeCell ref="A42:A77"/>
    <mergeCell ref="A199:A213"/>
    <mergeCell ref="A301:A308"/>
    <mergeCell ref="A165:A176"/>
    <mergeCell ref="A7:J7"/>
    <mergeCell ref="A136:A153"/>
    <mergeCell ref="A357:A359"/>
    <mergeCell ref="A432:A434"/>
    <mergeCell ref="A263:A272"/>
    <mergeCell ref="A235:A255"/>
    <mergeCell ref="A352:A354"/>
    <mergeCell ref="A314:A316"/>
    <mergeCell ref="A259:A261"/>
    <mergeCell ref="A427:A429"/>
    <mergeCell ref="A411:A413"/>
    <mergeCell ref="A363:A373"/>
    <mergeCell ref="A396:A398"/>
    <mergeCell ref="A422:A424"/>
    <mergeCell ref="A377:A394"/>
  </mergeCells>
  <phoneticPr fontId="0" type="noConversion"/>
  <pageMargins left="0.59055118110236227" right="0.19685039370078741" top="0.59055118110236227" bottom="0.39370078740157483" header="0.51181102362204722" footer="0.51181102362204722"/>
  <pageSetup paperSize="9" scale="55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Финансовое управление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Личутина О. В.</dc:creator>
  <cp:lastModifiedBy>Татьяна</cp:lastModifiedBy>
  <cp:lastPrinted>2021-05-14T06:41:45Z</cp:lastPrinted>
  <dcterms:created xsi:type="dcterms:W3CDTF">2010-03-22T07:46:53Z</dcterms:created>
  <dcterms:modified xsi:type="dcterms:W3CDTF">2022-03-10T12:39:08Z</dcterms:modified>
</cp:coreProperties>
</file>