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 2022\сессии\исполнение 2021 год\Решение с прилож\"/>
    </mc:Choice>
  </mc:AlternateContent>
  <bookViews>
    <workbookView xWindow="-120" yWindow="-120" windowWidth="29040" windowHeight="15840" activeTab="1"/>
  </bookViews>
  <sheets>
    <sheet name="разд,подр" sheetId="6" r:id="rId1"/>
    <sheet name="ведомств" sheetId="5" r:id="rId2"/>
  </sheets>
  <definedNames>
    <definedName name="_xlnm._FilterDatabase" localSheetId="1" hidden="1">ведомств!$A$11:$J$11</definedName>
    <definedName name="_xlnm.Print_Titles" localSheetId="1">ведомств!$9:$10</definedName>
    <definedName name="_xlnm.Print_Titles" localSheetId="0">'разд,подр'!$8:$9</definedName>
    <definedName name="_xlnm.Print_Area" localSheetId="1">ведомств!$A$1:$L$849</definedName>
    <definedName name="_xlnm.Print_Area" localSheetId="0">'разд,подр'!$A$1:$F$82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41" i="5" l="1"/>
  <c r="J714" i="5" l="1"/>
  <c r="K714" i="5"/>
  <c r="K706" i="5"/>
  <c r="K557" i="5"/>
  <c r="K506" i="5"/>
  <c r="K465" i="5"/>
  <c r="K463" i="5"/>
  <c r="K422" i="5"/>
  <c r="K417" i="5"/>
  <c r="K408" i="5"/>
  <c r="K404" i="5"/>
  <c r="K394" i="5"/>
  <c r="K384" i="5"/>
  <c r="K377" i="5"/>
  <c r="K369" i="5"/>
  <c r="K364" i="5"/>
  <c r="K352" i="5"/>
  <c r="K342" i="5"/>
  <c r="K314" i="5"/>
  <c r="L242" i="5"/>
  <c r="K241" i="5"/>
  <c r="K240" i="5" s="1"/>
  <c r="J241" i="5"/>
  <c r="J233" i="5"/>
  <c r="K233" i="5"/>
  <c r="J230" i="5"/>
  <c r="K230" i="5"/>
  <c r="J179" i="5"/>
  <c r="K179" i="5"/>
  <c r="L157" i="5"/>
  <c r="K156" i="5"/>
  <c r="K155" i="5" s="1"/>
  <c r="J156" i="5"/>
  <c r="L156" i="5" s="1"/>
  <c r="J151" i="5"/>
  <c r="K151" i="5"/>
  <c r="K124" i="5"/>
  <c r="K112" i="5"/>
  <c r="J92" i="5"/>
  <c r="K92" i="5"/>
  <c r="K58" i="5"/>
  <c r="K30" i="5"/>
  <c r="J155" i="5" l="1"/>
  <c r="L241" i="5"/>
  <c r="J240" i="5"/>
  <c r="L240" i="5" s="1"/>
  <c r="L155" i="5"/>
  <c r="L848" i="5"/>
  <c r="L841" i="5"/>
  <c r="L831" i="5"/>
  <c r="L834" i="5"/>
  <c r="L804" i="5"/>
  <c r="L808" i="5"/>
  <c r="L811" i="5"/>
  <c r="L814" i="5"/>
  <c r="L820" i="5"/>
  <c r="L823" i="5"/>
  <c r="L792" i="5"/>
  <c r="L795" i="5"/>
  <c r="L798" i="5"/>
  <c r="L766" i="5"/>
  <c r="L772" i="5"/>
  <c r="L775" i="5"/>
  <c r="L779" i="5"/>
  <c r="L786" i="5"/>
  <c r="L756" i="5"/>
  <c r="L759" i="5"/>
  <c r="L749" i="5"/>
  <c r="L728" i="5"/>
  <c r="L732" i="5"/>
  <c r="L735" i="5"/>
  <c r="L738" i="5"/>
  <c r="L741" i="5"/>
  <c r="L722" i="5"/>
  <c r="L706" i="5"/>
  <c r="L708" i="5"/>
  <c r="L711" i="5"/>
  <c r="L714" i="5"/>
  <c r="L716" i="5"/>
  <c r="L699" i="5"/>
  <c r="L690" i="5"/>
  <c r="L678" i="5"/>
  <c r="L682" i="5"/>
  <c r="L663" i="5"/>
  <c r="L666" i="5"/>
  <c r="L669" i="5"/>
  <c r="L672" i="5"/>
  <c r="L657" i="5"/>
  <c r="L642" i="5"/>
  <c r="L646" i="5"/>
  <c r="L650" i="5"/>
  <c r="L629" i="5"/>
  <c r="L631" i="5"/>
  <c r="L634" i="5"/>
  <c r="L613" i="5"/>
  <c r="L616" i="5"/>
  <c r="L619" i="5"/>
  <c r="L622" i="5"/>
  <c r="L605" i="5"/>
  <c r="L598" i="5"/>
  <c r="L592" i="5"/>
  <c r="L565" i="5"/>
  <c r="L570" i="5"/>
  <c r="L574" i="5"/>
  <c r="L578" i="5"/>
  <c r="L583" i="5"/>
  <c r="L586" i="5"/>
  <c r="L547" i="5"/>
  <c r="L550" i="5"/>
  <c r="L553" i="5"/>
  <c r="L557" i="5"/>
  <c r="L559" i="5"/>
  <c r="L530" i="5"/>
  <c r="L533" i="5"/>
  <c r="L536" i="5"/>
  <c r="L539" i="5"/>
  <c r="L517" i="5"/>
  <c r="L520" i="5"/>
  <c r="L524" i="5"/>
  <c r="L499" i="5"/>
  <c r="L501" i="5"/>
  <c r="L503" i="5"/>
  <c r="L506" i="5"/>
  <c r="L508" i="5"/>
  <c r="L511" i="5"/>
  <c r="L493" i="5"/>
  <c r="L486" i="5"/>
  <c r="L480" i="5"/>
  <c r="L453" i="5"/>
  <c r="L448" i="5"/>
  <c r="L457" i="5"/>
  <c r="L458" i="5"/>
  <c r="L461" i="5"/>
  <c r="L463" i="5"/>
  <c r="L465" i="5"/>
  <c r="L468" i="5"/>
  <c r="L470" i="5"/>
  <c r="L473" i="5"/>
  <c r="L439" i="5"/>
  <c r="L442" i="5"/>
  <c r="L433" i="5"/>
  <c r="L400" i="5"/>
  <c r="L404" i="5"/>
  <c r="L406" i="5"/>
  <c r="L408" i="5"/>
  <c r="L411" i="5"/>
  <c r="L427" i="5"/>
  <c r="L414" i="5"/>
  <c r="L417" i="5"/>
  <c r="L419" i="5"/>
  <c r="L422" i="5"/>
  <c r="L424" i="5"/>
  <c r="L394" i="5"/>
  <c r="L377" i="5"/>
  <c r="L379" i="5"/>
  <c r="L381" i="5"/>
  <c r="L384" i="5"/>
  <c r="L386" i="5"/>
  <c r="L364" i="5"/>
  <c r="L366" i="5"/>
  <c r="L369" i="5"/>
  <c r="L371" i="5"/>
  <c r="L352" i="5"/>
  <c r="L354" i="5"/>
  <c r="L356" i="5"/>
  <c r="L339" i="5"/>
  <c r="L342" i="5"/>
  <c r="L344" i="5"/>
  <c r="L326" i="5"/>
  <c r="L330" i="5"/>
  <c r="L294" i="5"/>
  <c r="L296" i="5"/>
  <c r="L297" i="5"/>
  <c r="L300" i="5"/>
  <c r="L304" i="5"/>
  <c r="L306" i="5"/>
  <c r="L310" i="5"/>
  <c r="L314" i="5"/>
  <c r="L316" i="5"/>
  <c r="L318" i="5"/>
  <c r="L272" i="5"/>
  <c r="L275" i="5"/>
  <c r="L278" i="5"/>
  <c r="L281" i="5"/>
  <c r="L284" i="5"/>
  <c r="L287" i="5"/>
  <c r="L265" i="5"/>
  <c r="L227" i="5"/>
  <c r="L230" i="5"/>
  <c r="L233" i="5"/>
  <c r="L236" i="5"/>
  <c r="L239" i="5"/>
  <c r="L245" i="5"/>
  <c r="L248" i="5"/>
  <c r="L251" i="5"/>
  <c r="L254" i="5"/>
  <c r="L257" i="5"/>
  <c r="L261" i="5"/>
  <c r="L179" i="5"/>
  <c r="L182" i="5"/>
  <c r="L185" i="5"/>
  <c r="L188" i="5"/>
  <c r="L191" i="5"/>
  <c r="L194" i="5"/>
  <c r="L197" i="5"/>
  <c r="L200" i="5"/>
  <c r="L203" i="5"/>
  <c r="L206" i="5"/>
  <c r="L209" i="5"/>
  <c r="L213" i="5"/>
  <c r="L216" i="5"/>
  <c r="L220" i="5"/>
  <c r="L151" i="5" l="1"/>
  <c r="L154" i="5"/>
  <c r="L160" i="5"/>
  <c r="L163" i="5"/>
  <c r="L166" i="5"/>
  <c r="L169" i="5"/>
  <c r="L172" i="5"/>
  <c r="L135" i="5"/>
  <c r="L137" i="5"/>
  <c r="L140" i="5"/>
  <c r="L142" i="5"/>
  <c r="L124" i="5"/>
  <c r="L126" i="5"/>
  <c r="L128" i="5"/>
  <c r="L50" i="5"/>
  <c r="L52" i="5"/>
  <c r="L55" i="5"/>
  <c r="L58" i="5"/>
  <c r="L61" i="5"/>
  <c r="L64" i="5"/>
  <c r="L67" i="5"/>
  <c r="L70" i="5"/>
  <c r="L73" i="5"/>
  <c r="L76" i="5"/>
  <c r="L79" i="5"/>
  <c r="L82" i="5"/>
  <c r="L86" i="5"/>
  <c r="L89" i="5"/>
  <c r="L92" i="5"/>
  <c r="L95" i="5"/>
  <c r="L98" i="5"/>
  <c r="L104" i="5"/>
  <c r="L107" i="5"/>
  <c r="L101" i="5"/>
  <c r="L112" i="5"/>
  <c r="L115" i="5"/>
  <c r="L118" i="5"/>
  <c r="L42" i="5"/>
  <c r="L27" i="5"/>
  <c r="L30" i="5"/>
  <c r="L33" i="5"/>
  <c r="L36" i="5"/>
  <c r="L19" i="5"/>
  <c r="F25" i="6" l="1"/>
  <c r="F26" i="6"/>
  <c r="F43" i="6"/>
  <c r="F68" i="6"/>
  <c r="F69" i="6"/>
  <c r="F72" i="6"/>
  <c r="F73" i="6"/>
  <c r="K558" i="5" l="1"/>
  <c r="J558" i="5"/>
  <c r="K229" i="5"/>
  <c r="J229" i="5"/>
  <c r="J228" i="5" s="1"/>
  <c r="L558" i="5" l="1"/>
  <c r="K228" i="5"/>
  <c r="L228" i="5" s="1"/>
  <c r="L229" i="5"/>
  <c r="K628" i="5"/>
  <c r="L628" i="5" s="1"/>
  <c r="J628" i="5"/>
  <c r="K715" i="5" l="1"/>
  <c r="J715" i="5"/>
  <c r="L715" i="5" l="1"/>
  <c r="K299" i="5"/>
  <c r="J299" i="5"/>
  <c r="K582" i="5"/>
  <c r="J582" i="5"/>
  <c r="J581" i="5" s="1"/>
  <c r="K226" i="5"/>
  <c r="J226" i="5"/>
  <c r="L582" i="5" l="1"/>
  <c r="K581" i="5"/>
  <c r="K225" i="5"/>
  <c r="L226" i="5"/>
  <c r="K298" i="5"/>
  <c r="L299" i="5"/>
  <c r="J298" i="5"/>
  <c r="J225" i="5"/>
  <c r="K205" i="5"/>
  <c r="J205" i="5"/>
  <c r="L298" i="5" l="1"/>
  <c r="K204" i="5"/>
  <c r="L205" i="5"/>
  <c r="L225" i="5"/>
  <c r="J204" i="5"/>
  <c r="K852" i="5"/>
  <c r="K305" i="5"/>
  <c r="J305" i="5"/>
  <c r="L305" i="5" l="1"/>
  <c r="L204" i="5"/>
  <c r="K778" i="5"/>
  <c r="K776" i="5" l="1"/>
  <c r="K777" i="5"/>
  <c r="J778" i="5"/>
  <c r="L778" i="5" s="1"/>
  <c r="J776" i="5" l="1"/>
  <c r="L776" i="5" s="1"/>
  <c r="J777" i="5"/>
  <c r="L777" i="5" s="1"/>
  <c r="K355" i="5" l="1"/>
  <c r="J355" i="5"/>
  <c r="K353" i="5"/>
  <c r="J353" i="5"/>
  <c r="K351" i="5"/>
  <c r="J351" i="5"/>
  <c r="L351" i="5" l="1"/>
  <c r="L355" i="5"/>
  <c r="L353" i="5"/>
  <c r="J350" i="5"/>
  <c r="J349" i="5" s="1"/>
  <c r="J348" i="5" s="1"/>
  <c r="J347" i="5" s="1"/>
  <c r="J346" i="5" s="1"/>
  <c r="K350" i="5"/>
  <c r="K85" i="5"/>
  <c r="J85" i="5"/>
  <c r="J84" i="5" s="1"/>
  <c r="L85" i="5" l="1"/>
  <c r="K349" i="5"/>
  <c r="L350" i="5"/>
  <c r="K84" i="5"/>
  <c r="L84" i="5" s="1"/>
  <c r="K662" i="5"/>
  <c r="J662" i="5"/>
  <c r="J661" i="5" s="1"/>
  <c r="K661" i="5" l="1"/>
  <c r="L661" i="5" s="1"/>
  <c r="L662" i="5"/>
  <c r="K348" i="5"/>
  <c r="L349" i="5"/>
  <c r="K51" i="5"/>
  <c r="J51" i="5"/>
  <c r="L51" i="5" l="1"/>
  <c r="L348" i="5"/>
  <c r="K347" i="5"/>
  <c r="K100" i="5"/>
  <c r="J100" i="5"/>
  <c r="J99" i="5" s="1"/>
  <c r="K99" i="5" l="1"/>
  <c r="L99" i="5" s="1"/>
  <c r="L100" i="5"/>
  <c r="K346" i="5"/>
  <c r="L346" i="5" s="1"/>
  <c r="L347" i="5"/>
  <c r="E40" i="6"/>
  <c r="D40" i="6"/>
  <c r="F40" i="6" l="1"/>
  <c r="K612" i="5"/>
  <c r="J612" i="5"/>
  <c r="J611" i="5" s="1"/>
  <c r="K611" i="5" l="1"/>
  <c r="L611" i="5" s="1"/>
  <c r="L612" i="5"/>
  <c r="K577" i="5"/>
  <c r="J577" i="5"/>
  <c r="J576" i="5" s="1"/>
  <c r="K576" i="5" l="1"/>
  <c r="L576" i="5" s="1"/>
  <c r="L577" i="5"/>
  <c r="K797" i="5"/>
  <c r="J797" i="5"/>
  <c r="J796" i="5" s="1"/>
  <c r="K796" i="5" l="1"/>
  <c r="L796" i="5" s="1"/>
  <c r="L797" i="5"/>
  <c r="J467" i="5"/>
  <c r="K467" i="5"/>
  <c r="L467" i="5" s="1"/>
  <c r="K794" i="5" l="1"/>
  <c r="J794" i="5"/>
  <c r="K793" i="5" l="1"/>
  <c r="L794" i="5"/>
  <c r="J793" i="5"/>
  <c r="L793" i="5" l="1"/>
  <c r="K469" i="5"/>
  <c r="J469" i="5"/>
  <c r="J466" i="5" s="1"/>
  <c r="K271" i="5"/>
  <c r="J271" i="5"/>
  <c r="L469" i="5" l="1"/>
  <c r="K270" i="5"/>
  <c r="L271" i="5"/>
  <c r="J270" i="5"/>
  <c r="K774" i="5"/>
  <c r="J774" i="5"/>
  <c r="K238" i="5"/>
  <c r="J238" i="5"/>
  <c r="L270" i="5" l="1"/>
  <c r="K237" i="5"/>
  <c r="L238" i="5"/>
  <c r="K773" i="5"/>
  <c r="L774" i="5"/>
  <c r="J773" i="5"/>
  <c r="J237" i="5"/>
  <c r="L773" i="5" l="1"/>
  <c r="L237" i="5"/>
  <c r="K618" i="5"/>
  <c r="J618" i="5"/>
  <c r="J617" i="5" s="1"/>
  <c r="K97" i="5"/>
  <c r="J97" i="5"/>
  <c r="K78" i="5"/>
  <c r="J78" i="5"/>
  <c r="J77" i="5" s="1"/>
  <c r="K552" i="5"/>
  <c r="J552" i="5"/>
  <c r="K549" i="5"/>
  <c r="J549" i="5"/>
  <c r="J548" i="5" s="1"/>
  <c r="K551" i="5" l="1"/>
  <c r="L552" i="5"/>
  <c r="K96" i="5"/>
  <c r="L97" i="5"/>
  <c r="K548" i="5"/>
  <c r="L548" i="5" s="1"/>
  <c r="L549" i="5"/>
  <c r="K77" i="5"/>
  <c r="L77" i="5" s="1"/>
  <c r="L78" i="5"/>
  <c r="K617" i="5"/>
  <c r="L617" i="5" s="1"/>
  <c r="L618" i="5"/>
  <c r="J96" i="5"/>
  <c r="J551" i="5"/>
  <c r="L96" i="5" l="1"/>
  <c r="L551" i="5"/>
  <c r="K615" i="5"/>
  <c r="J615" i="5"/>
  <c r="J614" i="5" s="1"/>
  <c r="K614" i="5" l="1"/>
  <c r="L614" i="5" s="1"/>
  <c r="L615" i="5"/>
  <c r="K441" i="5"/>
  <c r="J441" i="5"/>
  <c r="J440" i="5" s="1"/>
  <c r="K440" i="5" l="1"/>
  <c r="L440" i="5" s="1"/>
  <c r="L441" i="5"/>
  <c r="K286" i="5"/>
  <c r="J286" i="5"/>
  <c r="J285" i="5" s="1"/>
  <c r="K285" i="5" l="1"/>
  <c r="L285" i="5" s="1"/>
  <c r="L286" i="5"/>
  <c r="K202" i="5"/>
  <c r="J202" i="5"/>
  <c r="K168" i="5"/>
  <c r="J168" i="5"/>
  <c r="J167" i="5" s="1"/>
  <c r="K201" i="5" l="1"/>
  <c r="L202" i="5"/>
  <c r="K167" i="5"/>
  <c r="L167" i="5" s="1"/>
  <c r="L168" i="5"/>
  <c r="J201" i="5"/>
  <c r="J641" i="5"/>
  <c r="J640" i="5" s="1"/>
  <c r="J639" i="5" s="1"/>
  <c r="K640" i="5" l="1"/>
  <c r="L641" i="5"/>
  <c r="L201" i="5"/>
  <c r="K380" i="5"/>
  <c r="J380" i="5"/>
  <c r="K365" i="5"/>
  <c r="J365" i="5"/>
  <c r="L365" i="5" l="1"/>
  <c r="K639" i="5"/>
  <c r="L639" i="5" s="1"/>
  <c r="L640" i="5"/>
  <c r="L380" i="5"/>
  <c r="K317" i="5"/>
  <c r="J317" i="5"/>
  <c r="L317" i="5" l="1"/>
  <c r="K438" i="5"/>
  <c r="J438" i="5"/>
  <c r="J437" i="5" s="1"/>
  <c r="J436" i="5" s="1"/>
  <c r="K437" i="5" l="1"/>
  <c r="L437" i="5" s="1"/>
  <c r="L438" i="5"/>
  <c r="K436" i="5"/>
  <c r="K435" i="5" l="1"/>
  <c r="L436" i="5"/>
  <c r="J435" i="5"/>
  <c r="E17" i="6" l="1"/>
  <c r="L435" i="5"/>
  <c r="D17" i="6"/>
  <c r="F17" i="6" l="1"/>
  <c r="K215" i="5"/>
  <c r="J215" i="5"/>
  <c r="K510" i="5"/>
  <c r="K819" i="5"/>
  <c r="J819" i="5"/>
  <c r="K49" i="5"/>
  <c r="J49" i="5"/>
  <c r="J48" i="5" s="1"/>
  <c r="K48" i="5" l="1"/>
  <c r="L48" i="5" s="1"/>
  <c r="L49" i="5"/>
  <c r="K818" i="5"/>
  <c r="L819" i="5"/>
  <c r="K509" i="5"/>
  <c r="K214" i="5"/>
  <c r="L214" i="5" s="1"/>
  <c r="L215" i="5"/>
  <c r="J818" i="5"/>
  <c r="J214" i="5"/>
  <c r="J510" i="5"/>
  <c r="L510" i="5" s="1"/>
  <c r="K208" i="5"/>
  <c r="J208" i="5"/>
  <c r="J207" i="5" s="1"/>
  <c r="K171" i="5"/>
  <c r="J171" i="5"/>
  <c r="J170" i="5" s="1"/>
  <c r="L818" i="5" l="1"/>
  <c r="K170" i="5"/>
  <c r="L170" i="5" s="1"/>
  <c r="L171" i="5"/>
  <c r="K207" i="5"/>
  <c r="L207" i="5" s="1"/>
  <c r="L208" i="5"/>
  <c r="J509" i="5"/>
  <c r="L509" i="5" s="1"/>
  <c r="K66" i="5"/>
  <c r="J66" i="5"/>
  <c r="K65" i="5" l="1"/>
  <c r="L66" i="5"/>
  <c r="J65" i="5"/>
  <c r="K656" i="5"/>
  <c r="J656" i="5"/>
  <c r="J655" i="5" s="1"/>
  <c r="K655" i="5" l="1"/>
  <c r="L655" i="5" s="1"/>
  <c r="L656" i="5"/>
  <c r="L65" i="5"/>
  <c r="K256" i="5"/>
  <c r="J256" i="5"/>
  <c r="J255" i="5" s="1"/>
  <c r="J35" i="5"/>
  <c r="J34" i="5" s="1"/>
  <c r="K255" i="5" l="1"/>
  <c r="L255" i="5" s="1"/>
  <c r="L256" i="5"/>
  <c r="K35" i="5"/>
  <c r="K34" i="5" l="1"/>
  <c r="L34" i="5" s="1"/>
  <c r="L35" i="5"/>
  <c r="K117" i="5"/>
  <c r="J117" i="5"/>
  <c r="K106" i="5"/>
  <c r="J106" i="5"/>
  <c r="J105" i="5" s="1"/>
  <c r="K75" i="5"/>
  <c r="J75" i="5"/>
  <c r="J74" i="5" s="1"/>
  <c r="K116" i="5" l="1"/>
  <c r="L117" i="5"/>
  <c r="K74" i="5"/>
  <c r="L74" i="5" s="1"/>
  <c r="L75" i="5"/>
  <c r="K105" i="5"/>
  <c r="L105" i="5" s="1"/>
  <c r="L106" i="5"/>
  <c r="J116" i="5"/>
  <c r="L116" i="5" l="1"/>
  <c r="K633" i="5"/>
  <c r="J633" i="5"/>
  <c r="J632" i="5" s="1"/>
  <c r="L633" i="5" l="1"/>
  <c r="K632" i="5"/>
  <c r="L632" i="5" s="1"/>
  <c r="K621" i="5" l="1"/>
  <c r="J621" i="5"/>
  <c r="J620" i="5" s="1"/>
  <c r="J610" i="5" s="1"/>
  <c r="K456" i="5"/>
  <c r="J456" i="5"/>
  <c r="J455" i="5" s="1"/>
  <c r="K253" i="5"/>
  <c r="J253" i="5"/>
  <c r="J252" i="5" s="1"/>
  <c r="K250" i="5"/>
  <c r="J250" i="5"/>
  <c r="J249" i="5" s="1"/>
  <c r="K199" i="5"/>
  <c r="J199" i="5"/>
  <c r="J198" i="5" s="1"/>
  <c r="K165" i="5"/>
  <c r="J165" i="5"/>
  <c r="J164" i="5" s="1"/>
  <c r="J737" i="5"/>
  <c r="J736" i="5" s="1"/>
  <c r="K164" i="5" l="1"/>
  <c r="L164" i="5" s="1"/>
  <c r="L165" i="5"/>
  <c r="K249" i="5"/>
  <c r="L249" i="5" s="1"/>
  <c r="L250" i="5"/>
  <c r="K455" i="5"/>
  <c r="L455" i="5" s="1"/>
  <c r="L456" i="5"/>
  <c r="K198" i="5"/>
  <c r="L198" i="5" s="1"/>
  <c r="L199" i="5"/>
  <c r="K252" i="5"/>
  <c r="L252" i="5" s="1"/>
  <c r="L253" i="5"/>
  <c r="L621" i="5"/>
  <c r="K737" i="5"/>
  <c r="J609" i="5"/>
  <c r="K620" i="5"/>
  <c r="K466" i="5"/>
  <c r="L466" i="5" s="1"/>
  <c r="K740" i="5"/>
  <c r="J740" i="5"/>
  <c r="J739" i="5" s="1"/>
  <c r="K591" i="5"/>
  <c r="J591" i="5"/>
  <c r="J590" i="5" s="1"/>
  <c r="J589" i="5" s="1"/>
  <c r="K264" i="5"/>
  <c r="J264" i="5"/>
  <c r="J263" i="5" s="1"/>
  <c r="K187" i="5"/>
  <c r="J187" i="5"/>
  <c r="J186" i="5" s="1"/>
  <c r="K519" i="5"/>
  <c r="J519" i="5"/>
  <c r="K69" i="5"/>
  <c r="J69" i="5"/>
  <c r="J68" i="5" s="1"/>
  <c r="J597" i="5"/>
  <c r="J596" i="5" s="1"/>
  <c r="J595" i="5" s="1"/>
  <c r="J594" i="5" s="1"/>
  <c r="K681" i="5"/>
  <c r="J681" i="5"/>
  <c r="J680" i="5" s="1"/>
  <c r="J679" i="5" s="1"/>
  <c r="K739" i="5" l="1"/>
  <c r="L739" i="5" s="1"/>
  <c r="L740" i="5"/>
  <c r="K736" i="5"/>
  <c r="L736" i="5" s="1"/>
  <c r="L737" i="5"/>
  <c r="K518" i="5"/>
  <c r="L519" i="5"/>
  <c r="K186" i="5"/>
  <c r="L186" i="5" s="1"/>
  <c r="L187" i="5"/>
  <c r="L591" i="5"/>
  <c r="K610" i="5"/>
  <c r="L610" i="5" s="1"/>
  <c r="L620" i="5"/>
  <c r="K263" i="5"/>
  <c r="L264" i="5"/>
  <c r="L69" i="5"/>
  <c r="L681" i="5"/>
  <c r="J588" i="5"/>
  <c r="J608" i="5"/>
  <c r="J518" i="5"/>
  <c r="K590" i="5"/>
  <c r="J262" i="5"/>
  <c r="K597" i="5"/>
  <c r="L597" i="5" s="1"/>
  <c r="K68" i="5"/>
  <c r="L68" i="5" s="1"/>
  <c r="K680" i="5"/>
  <c r="L680" i="5" s="1"/>
  <c r="K262" i="5" l="1"/>
  <c r="L262" i="5" s="1"/>
  <c r="L263" i="5"/>
  <c r="K589" i="5"/>
  <c r="L589" i="5" s="1"/>
  <c r="L590" i="5"/>
  <c r="L518" i="5"/>
  <c r="K609" i="5"/>
  <c r="L609" i="5" s="1"/>
  <c r="K679" i="5"/>
  <c r="L679" i="5" s="1"/>
  <c r="K596" i="5"/>
  <c r="L596" i="5" s="1"/>
  <c r="K608" i="5" l="1"/>
  <c r="L608" i="5" s="1"/>
  <c r="K588" i="5"/>
  <c r="L588" i="5" s="1"/>
  <c r="K595" i="5"/>
  <c r="L595" i="5" s="1"/>
  <c r="K594" i="5" l="1"/>
  <c r="L594" i="5" s="1"/>
  <c r="J840" i="5" l="1"/>
  <c r="J839" i="5" s="1"/>
  <c r="J838" i="5" s="1"/>
  <c r="J837" i="5" s="1"/>
  <c r="J836" i="5" s="1"/>
  <c r="K765" i="5"/>
  <c r="J765" i="5"/>
  <c r="J764" i="5" s="1"/>
  <c r="J763" i="5" s="1"/>
  <c r="K764" i="5" l="1"/>
  <c r="L764" i="5" s="1"/>
  <c r="L765" i="5"/>
  <c r="D79" i="6"/>
  <c r="K840" i="5"/>
  <c r="J762" i="5"/>
  <c r="K763" i="5" l="1"/>
  <c r="L763" i="5" s="1"/>
  <c r="K839" i="5"/>
  <c r="L840" i="5"/>
  <c r="K762" i="5" l="1"/>
  <c r="L762" i="5" s="1"/>
  <c r="K838" i="5"/>
  <c r="L839" i="5"/>
  <c r="K81" i="5"/>
  <c r="J81" i="5"/>
  <c r="J80" i="5" s="1"/>
  <c r="K72" i="5"/>
  <c r="J72" i="5"/>
  <c r="J71" i="5" s="1"/>
  <c r="K585" i="5"/>
  <c r="J585" i="5"/>
  <c r="K837" i="5" l="1"/>
  <c r="L838" i="5"/>
  <c r="K71" i="5"/>
  <c r="L71" i="5" s="1"/>
  <c r="L72" i="5"/>
  <c r="K584" i="5"/>
  <c r="L585" i="5"/>
  <c r="K80" i="5"/>
  <c r="L80" i="5" s="1"/>
  <c r="L81" i="5"/>
  <c r="J584" i="5"/>
  <c r="J580" i="5" s="1"/>
  <c r="L837" i="5" l="1"/>
  <c r="K836" i="5"/>
  <c r="L584" i="5"/>
  <c r="K822" i="5"/>
  <c r="J822" i="5"/>
  <c r="K803" i="5"/>
  <c r="J803" i="5"/>
  <c r="J802" i="5" s="1"/>
  <c r="J801" i="5" s="1"/>
  <c r="K630" i="5"/>
  <c r="J630" i="5"/>
  <c r="J627" i="5" s="1"/>
  <c r="K564" i="5"/>
  <c r="J564" i="5"/>
  <c r="L836" i="5" l="1"/>
  <c r="E79" i="6"/>
  <c r="F79" i="6" s="1"/>
  <c r="K821" i="5"/>
  <c r="L822" i="5"/>
  <c r="K627" i="5"/>
  <c r="L627" i="5" s="1"/>
  <c r="L630" i="5"/>
  <c r="K563" i="5"/>
  <c r="L564" i="5"/>
  <c r="K802" i="5"/>
  <c r="L803" i="5"/>
  <c r="L581" i="5"/>
  <c r="K580" i="5"/>
  <c r="L580" i="5" s="1"/>
  <c r="J626" i="5"/>
  <c r="J563" i="5"/>
  <c r="J562" i="5" s="1"/>
  <c r="J821" i="5"/>
  <c r="K626" i="5" l="1"/>
  <c r="L626" i="5"/>
  <c r="K801" i="5"/>
  <c r="L801" i="5" s="1"/>
  <c r="L802" i="5"/>
  <c r="K562" i="5"/>
  <c r="L562" i="5" s="1"/>
  <c r="L563" i="5"/>
  <c r="L821" i="5"/>
  <c r="K464" i="5"/>
  <c r="J464" i="5"/>
  <c r="K502" i="5"/>
  <c r="J502" i="5"/>
  <c r="K472" i="5"/>
  <c r="J472" i="5"/>
  <c r="J471" i="5" s="1"/>
  <c r="K471" i="5" l="1"/>
  <c r="L471" i="5" s="1"/>
  <c r="L472" i="5"/>
  <c r="L464" i="5"/>
  <c r="L502" i="5"/>
  <c r="J329" i="5"/>
  <c r="J328" i="5" s="1"/>
  <c r="J190" i="5"/>
  <c r="J189" i="5" s="1"/>
  <c r="K847" i="5"/>
  <c r="K833" i="5"/>
  <c r="K830" i="5"/>
  <c r="K816" i="5"/>
  <c r="K813" i="5"/>
  <c r="K810" i="5"/>
  <c r="K807" i="5"/>
  <c r="K791" i="5"/>
  <c r="K785" i="5"/>
  <c r="K771" i="5"/>
  <c r="K758" i="5"/>
  <c r="K755" i="5"/>
  <c r="K748" i="5"/>
  <c r="K734" i="5"/>
  <c r="K731" i="5"/>
  <c r="K727" i="5"/>
  <c r="K721" i="5"/>
  <c r="K713" i="5"/>
  <c r="K710" i="5"/>
  <c r="K707" i="5"/>
  <c r="K705" i="5"/>
  <c r="K698" i="5"/>
  <c r="K689" i="5"/>
  <c r="K677" i="5"/>
  <c r="K671" i="5"/>
  <c r="K668" i="5"/>
  <c r="K665" i="5"/>
  <c r="K649" i="5"/>
  <c r="K645" i="5"/>
  <c r="K604" i="5"/>
  <c r="K573" i="5"/>
  <c r="K569" i="5"/>
  <c r="K556" i="5"/>
  <c r="K546" i="5"/>
  <c r="K538" i="5"/>
  <c r="K535" i="5"/>
  <c r="K532" i="5"/>
  <c r="K529" i="5"/>
  <c r="K523" i="5"/>
  <c r="K516" i="5"/>
  <c r="K507" i="5"/>
  <c r="K505" i="5"/>
  <c r="K500" i="5"/>
  <c r="K498" i="5"/>
  <c r="K492" i="5"/>
  <c r="K485" i="5"/>
  <c r="K479" i="5"/>
  <c r="K462" i="5"/>
  <c r="K460" i="5"/>
  <c r="K447" i="5"/>
  <c r="K452" i="5"/>
  <c r="K432" i="5"/>
  <c r="K423" i="5"/>
  <c r="K421" i="5"/>
  <c r="K418" i="5"/>
  <c r="K416" i="5"/>
  <c r="K413" i="5"/>
  <c r="K426" i="5"/>
  <c r="K410" i="5"/>
  <c r="K407" i="5"/>
  <c r="K405" i="5"/>
  <c r="K403" i="5"/>
  <c r="K399" i="5"/>
  <c r="K393" i="5"/>
  <c r="K385" i="5"/>
  <c r="K383" i="5"/>
  <c r="K378" i="5"/>
  <c r="K376" i="5"/>
  <c r="K370" i="5"/>
  <c r="K368" i="5"/>
  <c r="K363" i="5"/>
  <c r="K343" i="5"/>
  <c r="K341" i="5"/>
  <c r="K338" i="5"/>
  <c r="K332" i="5"/>
  <c r="K325" i="5"/>
  <c r="K315" i="5"/>
  <c r="K313" i="5"/>
  <c r="K309" i="5"/>
  <c r="K303" i="5"/>
  <c r="K302" i="5" s="1"/>
  <c r="K295" i="5"/>
  <c r="K293" i="5"/>
  <c r="K283" i="5"/>
  <c r="K280" i="5"/>
  <c r="K277" i="5"/>
  <c r="K274" i="5"/>
  <c r="K260" i="5"/>
  <c r="K247" i="5"/>
  <c r="K244" i="5"/>
  <c r="K235" i="5"/>
  <c r="K232" i="5"/>
  <c r="K219" i="5"/>
  <c r="K212" i="5"/>
  <c r="K196" i="5"/>
  <c r="K193" i="5"/>
  <c r="K184" i="5"/>
  <c r="K181" i="5"/>
  <c r="K178" i="5"/>
  <c r="K162" i="5"/>
  <c r="K159" i="5"/>
  <c r="K153" i="5"/>
  <c r="K150" i="5"/>
  <c r="K141" i="5"/>
  <c r="K139" i="5"/>
  <c r="K136" i="5"/>
  <c r="K134" i="5"/>
  <c r="K127" i="5"/>
  <c r="K125" i="5"/>
  <c r="K123" i="5"/>
  <c r="K114" i="5"/>
  <c r="K111" i="5"/>
  <c r="K103" i="5"/>
  <c r="K94" i="5"/>
  <c r="K91" i="5"/>
  <c r="K88" i="5"/>
  <c r="K63" i="5"/>
  <c r="K60" i="5"/>
  <c r="K57" i="5"/>
  <c r="K54" i="5"/>
  <c r="K41" i="5"/>
  <c r="K32" i="5"/>
  <c r="K29" i="5"/>
  <c r="K26" i="5"/>
  <c r="K18" i="5"/>
  <c r="K846" i="5" l="1"/>
  <c r="K845" i="5" s="1"/>
  <c r="K832" i="5"/>
  <c r="K829" i="5"/>
  <c r="K28" i="5"/>
  <c r="K56" i="5"/>
  <c r="K149" i="5"/>
  <c r="K177" i="5"/>
  <c r="K195" i="5"/>
  <c r="K234" i="5"/>
  <c r="K273" i="5"/>
  <c r="K337" i="5"/>
  <c r="K425" i="5"/>
  <c r="K446" i="5"/>
  <c r="K484" i="5"/>
  <c r="K528" i="5"/>
  <c r="K545" i="5"/>
  <c r="K603" i="5"/>
  <c r="K602" i="5" s="1"/>
  <c r="K667" i="5"/>
  <c r="K697" i="5"/>
  <c r="K712" i="5"/>
  <c r="K733" i="5"/>
  <c r="K770" i="5"/>
  <c r="K809" i="5"/>
  <c r="K31" i="5"/>
  <c r="K59" i="5"/>
  <c r="K93" i="5"/>
  <c r="K152" i="5"/>
  <c r="K180" i="5"/>
  <c r="K211" i="5"/>
  <c r="K243" i="5"/>
  <c r="K276" i="5"/>
  <c r="K412" i="5"/>
  <c r="K491" i="5"/>
  <c r="K531" i="5"/>
  <c r="K644" i="5"/>
  <c r="K643" i="5" s="1"/>
  <c r="K670" i="5"/>
  <c r="K720" i="5"/>
  <c r="K747" i="5"/>
  <c r="K784" i="5"/>
  <c r="K783" i="5" s="1"/>
  <c r="K812" i="5"/>
  <c r="K17" i="5"/>
  <c r="K16" i="5" s="1"/>
  <c r="K40" i="5"/>
  <c r="K62" i="5"/>
  <c r="K102" i="5"/>
  <c r="K158" i="5"/>
  <c r="K183" i="5"/>
  <c r="K218" i="5"/>
  <c r="K246" i="5"/>
  <c r="K279" i="5"/>
  <c r="K324" i="5"/>
  <c r="K392" i="5"/>
  <c r="K391" i="5" s="1"/>
  <c r="K431" i="5"/>
  <c r="K515" i="5"/>
  <c r="K534" i="5"/>
  <c r="K568" i="5"/>
  <c r="K567" i="5" s="1"/>
  <c r="K648" i="5"/>
  <c r="K676" i="5"/>
  <c r="K675" i="5" s="1"/>
  <c r="K726" i="5"/>
  <c r="K754" i="5"/>
  <c r="K790" i="5"/>
  <c r="K815" i="5"/>
  <c r="K25" i="5"/>
  <c r="K53" i="5"/>
  <c r="K87" i="5"/>
  <c r="K110" i="5"/>
  <c r="K161" i="5"/>
  <c r="K192" i="5"/>
  <c r="K231" i="5"/>
  <c r="K259" i="5"/>
  <c r="K258" i="5" s="1"/>
  <c r="K282" i="5"/>
  <c r="K308" i="5"/>
  <c r="K331" i="5"/>
  <c r="K362" i="5"/>
  <c r="K398" i="5"/>
  <c r="K409" i="5"/>
  <c r="K451" i="5"/>
  <c r="K450" i="5" s="1"/>
  <c r="K478" i="5"/>
  <c r="K477" i="5" s="1"/>
  <c r="K522" i="5"/>
  <c r="K537" i="5"/>
  <c r="K572" i="5"/>
  <c r="K571" i="5" s="1"/>
  <c r="K664" i="5"/>
  <c r="K688" i="5"/>
  <c r="K687" i="5" s="1"/>
  <c r="K730" i="5"/>
  <c r="K757" i="5"/>
  <c r="K806" i="5"/>
  <c r="K375" i="5"/>
  <c r="K312" i="5"/>
  <c r="K367" i="5"/>
  <c r="K555" i="5"/>
  <c r="K504" i="5"/>
  <c r="K402" i="5"/>
  <c r="K420" i="5"/>
  <c r="K329" i="5"/>
  <c r="K122" i="5"/>
  <c r="K138" i="5"/>
  <c r="K292" i="5"/>
  <c r="K415" i="5"/>
  <c r="K654" i="5"/>
  <c r="K133" i="5"/>
  <c r="K497" i="5"/>
  <c r="K340" i="5"/>
  <c r="K704" i="5"/>
  <c r="K459" i="5"/>
  <c r="K190" i="5"/>
  <c r="K382" i="5"/>
  <c r="K301" i="5"/>
  <c r="K746" i="5"/>
  <c r="K709" i="5"/>
  <c r="K696" i="5"/>
  <c r="K575" i="5"/>
  <c r="K521" i="5"/>
  <c r="K323" i="5"/>
  <c r="K307" i="5"/>
  <c r="K113" i="5"/>
  <c r="K90" i="5"/>
  <c r="K828" i="5" l="1"/>
  <c r="K527" i="5"/>
  <c r="K753" i="5"/>
  <c r="K752" i="5" s="1"/>
  <c r="K224" i="5"/>
  <c r="K148" i="5"/>
  <c r="K147" i="5" s="1"/>
  <c r="K805" i="5"/>
  <c r="K800" i="5" s="1"/>
  <c r="K660" i="5"/>
  <c r="K659" i="5" s="1"/>
  <c r="E62" i="6" s="1"/>
  <c r="K269" i="5"/>
  <c r="K729" i="5"/>
  <c r="K47" i="5"/>
  <c r="K24" i="5"/>
  <c r="K23" i="5" s="1"/>
  <c r="K336" i="5"/>
  <c r="K335" i="5" s="1"/>
  <c r="K328" i="5"/>
  <c r="L329" i="5"/>
  <c r="K554" i="5"/>
  <c r="K217" i="5"/>
  <c r="K39" i="5"/>
  <c r="K445" i="5"/>
  <c r="K109" i="5"/>
  <c r="K189" i="5"/>
  <c r="L189" i="5" s="1"/>
  <c r="L190" i="5"/>
  <c r="K674" i="5"/>
  <c r="K291" i="5"/>
  <c r="K290" i="5" s="1"/>
  <c r="K361" i="5"/>
  <c r="K430" i="5"/>
  <c r="K490" i="5"/>
  <c r="K210" i="5"/>
  <c r="K769" i="5"/>
  <c r="K768" i="5" s="1"/>
  <c r="K544" i="5"/>
  <c r="K543" i="5" s="1"/>
  <c r="K83" i="5"/>
  <c r="K514" i="5"/>
  <c r="K638" i="5"/>
  <c r="K454" i="5"/>
  <c r="K789" i="5"/>
  <c r="K725" i="5"/>
  <c r="K719" i="5"/>
  <c r="K483" i="5"/>
  <c r="K121" i="5"/>
  <c r="K311" i="5"/>
  <c r="K397" i="5"/>
  <c r="K647" i="5"/>
  <c r="K496" i="5"/>
  <c r="K401" i="5"/>
  <c r="K132" i="5"/>
  <c r="K374" i="5"/>
  <c r="K844" i="5"/>
  <c r="K827" i="5"/>
  <c r="K782" i="5"/>
  <c r="K745" i="5"/>
  <c r="K703" i="5"/>
  <c r="K695" i="5"/>
  <c r="K686" i="5"/>
  <c r="K653" i="5"/>
  <c r="K625" i="5"/>
  <c r="K601" i="5"/>
  <c r="K566" i="5"/>
  <c r="K526" i="5"/>
  <c r="K476" i="5"/>
  <c r="K449" i="5"/>
  <c r="K390" i="5"/>
  <c r="K268" i="5"/>
  <c r="K223" i="5"/>
  <c r="K15" i="5"/>
  <c r="K724" i="5" l="1"/>
  <c r="K176" i="5"/>
  <c r="K175" i="5" s="1"/>
  <c r="K174" i="5" s="1"/>
  <c r="K826" i="5"/>
  <c r="E78" i="6" s="1"/>
  <c r="K495" i="5"/>
  <c r="K131" i="5"/>
  <c r="K130" i="5" s="1"/>
  <c r="K482" i="5"/>
  <c r="K788" i="5"/>
  <c r="K781" i="5" s="1"/>
  <c r="K429" i="5"/>
  <c r="K360" i="5"/>
  <c r="E61" i="6"/>
  <c r="K718" i="5"/>
  <c r="K327" i="5"/>
  <c r="L328" i="5"/>
  <c r="K561" i="5"/>
  <c r="K46" i="5"/>
  <c r="K222" i="5"/>
  <c r="K489" i="5"/>
  <c r="E44" i="6"/>
  <c r="E42" i="6" s="1"/>
  <c r="K761" i="5"/>
  <c r="K396" i="5"/>
  <c r="K38" i="5"/>
  <c r="K120" i="5"/>
  <c r="E12" i="6"/>
  <c r="E39" i="6"/>
  <c r="E34" i="6"/>
  <c r="E27" i="6"/>
  <c r="E64" i="6"/>
  <c r="K373" i="5"/>
  <c r="K843" i="5"/>
  <c r="K751" i="5"/>
  <c r="K744" i="5"/>
  <c r="K702" i="5"/>
  <c r="K694" i="5"/>
  <c r="K685" i="5"/>
  <c r="K652" i="5"/>
  <c r="K637" i="5"/>
  <c r="K624" i="5"/>
  <c r="K600" i="5"/>
  <c r="K542" i="5"/>
  <c r="K513" i="5"/>
  <c r="K475" i="5"/>
  <c r="K444" i="5"/>
  <c r="K289" i="5"/>
  <c r="K267" i="5"/>
  <c r="K146" i="5"/>
  <c r="K108" i="5"/>
  <c r="K22" i="5"/>
  <c r="K14" i="5"/>
  <c r="K853" i="5" l="1"/>
  <c r="K825" i="5"/>
  <c r="K45" i="5"/>
  <c r="K44" i="5" s="1"/>
  <c r="K607" i="5"/>
  <c r="E14" i="6"/>
  <c r="E51" i="6"/>
  <c r="K488" i="5"/>
  <c r="K701" i="5"/>
  <c r="E16" i="6" s="1"/>
  <c r="E55" i="6"/>
  <c r="K322" i="5"/>
  <c r="E15" i="6"/>
  <c r="E47" i="6"/>
  <c r="K541" i="5"/>
  <c r="E22" i="6"/>
  <c r="E18" i="6"/>
  <c r="E28" i="6"/>
  <c r="E67" i="6"/>
  <c r="E66" i="6" s="1"/>
  <c r="K389" i="5"/>
  <c r="E75" i="6"/>
  <c r="E74" i="6" s="1"/>
  <c r="E31" i="6"/>
  <c r="E13" i="6"/>
  <c r="E32" i="6"/>
  <c r="E21" i="6"/>
  <c r="E24" i="6"/>
  <c r="E37" i="6"/>
  <c r="E19" i="6"/>
  <c r="E50" i="6"/>
  <c r="E38" i="6"/>
  <c r="E80" i="6"/>
  <c r="K359" i="5"/>
  <c r="E33" i="6"/>
  <c r="E49" i="6"/>
  <c r="E48" i="6"/>
  <c r="K743" i="5"/>
  <c r="K684" i="5"/>
  <c r="K636" i="5"/>
  <c r="K145" i="5"/>
  <c r="K21" i="5"/>
  <c r="K13" i="5"/>
  <c r="K693" i="5" l="1"/>
  <c r="K692" i="5" s="1"/>
  <c r="K321" i="5"/>
  <c r="E54" i="6"/>
  <c r="E53" i="6" s="1"/>
  <c r="E30" i="6"/>
  <c r="E77" i="6"/>
  <c r="K12" i="5"/>
  <c r="E36" i="6"/>
  <c r="E11" i="6"/>
  <c r="E58" i="6"/>
  <c r="K358" i="5"/>
  <c r="E46" i="6"/>
  <c r="K388" i="5"/>
  <c r="E63" i="6" l="1"/>
  <c r="E60" i="6" s="1"/>
  <c r="K320" i="5"/>
  <c r="E57" i="6"/>
  <c r="J817" i="5"/>
  <c r="J333" i="5"/>
  <c r="L333" i="5" s="1"/>
  <c r="J755" i="5"/>
  <c r="L755" i="5" s="1"/>
  <c r="J731" i="5"/>
  <c r="L731" i="5" s="1"/>
  <c r="E82" i="6" l="1"/>
  <c r="J852" i="5"/>
  <c r="L817" i="5"/>
  <c r="K144" i="5"/>
  <c r="J730" i="5"/>
  <c r="L730" i="5" s="1"/>
  <c r="J754" i="5"/>
  <c r="L754" i="5" s="1"/>
  <c r="J479" i="5"/>
  <c r="L479" i="5" s="1"/>
  <c r="J407" i="5"/>
  <c r="L407" i="5" s="1"/>
  <c r="K849" i="5" l="1"/>
  <c r="J478" i="5"/>
  <c r="L478" i="5" s="1"/>
  <c r="J423" i="5"/>
  <c r="L423" i="5" s="1"/>
  <c r="J477" i="5" l="1"/>
  <c r="L477" i="5" s="1"/>
  <c r="J476" i="5" l="1"/>
  <c r="L476" i="5" s="1"/>
  <c r="J535" i="5"/>
  <c r="L535" i="5" s="1"/>
  <c r="J534" i="5" l="1"/>
  <c r="L534" i="5" s="1"/>
  <c r="J532" i="5"/>
  <c r="L532" i="5" s="1"/>
  <c r="J531" i="5" l="1"/>
  <c r="L531" i="5" s="1"/>
  <c r="J295" i="5"/>
  <c r="L295" i="5" s="1"/>
  <c r="J523" i="5" l="1"/>
  <c r="L523" i="5" s="1"/>
  <c r="J521" i="5" l="1"/>
  <c r="L521" i="5" s="1"/>
  <c r="J522" i="5"/>
  <c r="L522" i="5" s="1"/>
  <c r="J141" i="5" l="1"/>
  <c r="L141" i="5" s="1"/>
  <c r="J136" i="5"/>
  <c r="L136" i="5" s="1"/>
  <c r="J127" i="5" l="1"/>
  <c r="L127" i="5" s="1"/>
  <c r="J280" i="5" l="1"/>
  <c r="L280" i="5" s="1"/>
  <c r="J235" i="5"/>
  <c r="L235" i="5" s="1"/>
  <c r="J181" i="5"/>
  <c r="L181" i="5" s="1"/>
  <c r="J153" i="5"/>
  <c r="L153" i="5" s="1"/>
  <c r="J152" i="5" l="1"/>
  <c r="L152" i="5" s="1"/>
  <c r="J279" i="5"/>
  <c r="L279" i="5" s="1"/>
  <c r="J234" i="5"/>
  <c r="L234" i="5" s="1"/>
  <c r="J180" i="5"/>
  <c r="L180" i="5" s="1"/>
  <c r="J575" i="5" l="1"/>
  <c r="L575" i="5" s="1"/>
  <c r="J758" i="5" l="1"/>
  <c r="L758" i="5" s="1"/>
  <c r="J757" i="5" l="1"/>
  <c r="L757" i="5" s="1"/>
  <c r="J753" i="5" l="1"/>
  <c r="L753" i="5" s="1"/>
  <c r="J665" i="5"/>
  <c r="L665" i="5" s="1"/>
  <c r="J645" i="5"/>
  <c r="L645" i="5" s="1"/>
  <c r="J573" i="5"/>
  <c r="L573" i="5" s="1"/>
  <c r="J572" i="5" l="1"/>
  <c r="L572" i="5" s="1"/>
  <c r="J644" i="5"/>
  <c r="L644" i="5" s="1"/>
  <c r="J752" i="5"/>
  <c r="L752" i="5" s="1"/>
  <c r="J571" i="5" l="1"/>
  <c r="L571" i="5" s="1"/>
  <c r="J751" i="5"/>
  <c r="L751" i="5" s="1"/>
  <c r="D27" i="6"/>
  <c r="F27" i="6" s="1"/>
  <c r="J643" i="5"/>
  <c r="J847" i="5"/>
  <c r="L847" i="5" s="1"/>
  <c r="J698" i="5"/>
  <c r="L698" i="5" s="1"/>
  <c r="J638" i="5" l="1"/>
  <c r="L638" i="5" s="1"/>
  <c r="L643" i="5"/>
  <c r="J846" i="5"/>
  <c r="L846" i="5" s="1"/>
  <c r="J697" i="5"/>
  <c r="L697" i="5" s="1"/>
  <c r="J845" i="5" l="1"/>
  <c r="L845" i="5" s="1"/>
  <c r="J696" i="5"/>
  <c r="L696" i="5" s="1"/>
  <c r="J734" i="5"/>
  <c r="L734" i="5" s="1"/>
  <c r="J816" i="5"/>
  <c r="L816" i="5" s="1"/>
  <c r="J813" i="5"/>
  <c r="L813" i="5" s="1"/>
  <c r="J810" i="5"/>
  <c r="L810" i="5" s="1"/>
  <c r="J807" i="5"/>
  <c r="L807" i="5" s="1"/>
  <c r="J785" i="5"/>
  <c r="L785" i="5" s="1"/>
  <c r="J791" i="5"/>
  <c r="L791" i="5" s="1"/>
  <c r="J784" i="5" l="1"/>
  <c r="L784" i="5" s="1"/>
  <c r="J812" i="5"/>
  <c r="L812" i="5" s="1"/>
  <c r="J809" i="5"/>
  <c r="L809" i="5" s="1"/>
  <c r="J844" i="5"/>
  <c r="L844" i="5" s="1"/>
  <c r="J806" i="5"/>
  <c r="L806" i="5" s="1"/>
  <c r="J815" i="5"/>
  <c r="L815" i="5" s="1"/>
  <c r="J695" i="5"/>
  <c r="L695" i="5" s="1"/>
  <c r="J733" i="5"/>
  <c r="J790" i="5"/>
  <c r="J729" i="5" l="1"/>
  <c r="L729" i="5" s="1"/>
  <c r="L733" i="5"/>
  <c r="J789" i="5"/>
  <c r="L789" i="5" s="1"/>
  <c r="L790" i="5"/>
  <c r="J805" i="5"/>
  <c r="L805" i="5" s="1"/>
  <c r="J694" i="5"/>
  <c r="L694" i="5" s="1"/>
  <c r="J783" i="5"/>
  <c r="L783" i="5" s="1"/>
  <c r="J418" i="5"/>
  <c r="L418" i="5" s="1"/>
  <c r="J103" i="5"/>
  <c r="L103" i="5" s="1"/>
  <c r="J788" i="5" l="1"/>
  <c r="L788" i="5" s="1"/>
  <c r="J800" i="5"/>
  <c r="L800" i="5" s="1"/>
  <c r="J102" i="5"/>
  <c r="L102" i="5" s="1"/>
  <c r="J782" i="5"/>
  <c r="L782" i="5" s="1"/>
  <c r="D39" i="6" l="1"/>
  <c r="F39" i="6" s="1"/>
  <c r="J781" i="5"/>
  <c r="L781" i="5" s="1"/>
  <c r="J60" i="5"/>
  <c r="L60" i="5" s="1"/>
  <c r="J59" i="5" l="1"/>
  <c r="L59" i="5" s="1"/>
  <c r="J498" i="5"/>
  <c r="L498" i="5" s="1"/>
  <c r="J505" i="5"/>
  <c r="L505" i="5" s="1"/>
  <c r="J507" i="5"/>
  <c r="L507" i="5" s="1"/>
  <c r="J500" i="5"/>
  <c r="L500" i="5" s="1"/>
  <c r="J88" i="5"/>
  <c r="L88" i="5" s="1"/>
  <c r="J497" i="5" l="1"/>
  <c r="L497" i="5" s="1"/>
  <c r="J87" i="5"/>
  <c r="L87" i="5" s="1"/>
  <c r="J504" i="5"/>
  <c r="L504" i="5" s="1"/>
  <c r="J496" i="5" l="1"/>
  <c r="L496" i="5" s="1"/>
  <c r="J447" i="5" l="1"/>
  <c r="L447" i="5" s="1"/>
  <c r="J556" i="5"/>
  <c r="L556" i="5" s="1"/>
  <c r="J538" i="5"/>
  <c r="L538" i="5" s="1"/>
  <c r="J555" i="5" l="1"/>
  <c r="L555" i="5" s="1"/>
  <c r="J446" i="5"/>
  <c r="L446" i="5" s="1"/>
  <c r="J537" i="5"/>
  <c r="L537" i="5" s="1"/>
  <c r="J710" i="5"/>
  <c r="L710" i="5" s="1"/>
  <c r="J604" i="5"/>
  <c r="L604" i="5" s="1"/>
  <c r="J569" i="5"/>
  <c r="L569" i="5" s="1"/>
  <c r="J546" i="5"/>
  <c r="L546" i="5" s="1"/>
  <c r="J452" i="5"/>
  <c r="L452" i="5" s="1"/>
  <c r="J554" i="5" l="1"/>
  <c r="L554" i="5" s="1"/>
  <c r="J709" i="5"/>
  <c r="L709" i="5" s="1"/>
  <c r="J445" i="5"/>
  <c r="L445" i="5" s="1"/>
  <c r="J545" i="5"/>
  <c r="J568" i="5"/>
  <c r="L568" i="5" s="1"/>
  <c r="J603" i="5"/>
  <c r="L603" i="5" s="1"/>
  <c r="J451" i="5"/>
  <c r="L451" i="5" s="1"/>
  <c r="J544" i="5" l="1"/>
  <c r="L544" i="5" s="1"/>
  <c r="L545" i="5"/>
  <c r="J602" i="5"/>
  <c r="L602" i="5" s="1"/>
  <c r="J567" i="5"/>
  <c r="L567" i="5" s="1"/>
  <c r="J450" i="5"/>
  <c r="L450" i="5" s="1"/>
  <c r="J566" i="5" l="1"/>
  <c r="J625" i="5"/>
  <c r="L625" i="5" s="1"/>
  <c r="J601" i="5"/>
  <c r="L601" i="5" s="1"/>
  <c r="J543" i="5"/>
  <c r="L543" i="5" s="1"/>
  <c r="J449" i="5"/>
  <c r="L449" i="5" s="1"/>
  <c r="J561" i="5" l="1"/>
  <c r="L561" i="5" s="1"/>
  <c r="L566" i="5"/>
  <c r="J542" i="5"/>
  <c r="J624" i="5"/>
  <c r="J600" i="5"/>
  <c r="L600" i="5" s="1"/>
  <c r="D44" i="6"/>
  <c r="F44" i="6" s="1"/>
  <c r="J607" i="5" l="1"/>
  <c r="L607" i="5" s="1"/>
  <c r="L624" i="5"/>
  <c r="J541" i="5"/>
  <c r="L541" i="5" s="1"/>
  <c r="L542" i="5"/>
  <c r="D42" i="6"/>
  <c r="F42" i="6" s="1"/>
  <c r="D38" i="6"/>
  <c r="F38" i="6" s="1"/>
  <c r="D37" i="6"/>
  <c r="F37" i="6" s="1"/>
  <c r="D36" i="6" l="1"/>
  <c r="F36" i="6" s="1"/>
  <c r="J393" i="5"/>
  <c r="L393" i="5" s="1"/>
  <c r="J392" i="5" l="1"/>
  <c r="L392" i="5" s="1"/>
  <c r="J114" i="5"/>
  <c r="L114" i="5" s="1"/>
  <c r="J111" i="5"/>
  <c r="L111" i="5" s="1"/>
  <c r="J113" i="5" l="1"/>
  <c r="L113" i="5" s="1"/>
  <c r="J391" i="5"/>
  <c r="L391" i="5" s="1"/>
  <c r="J110" i="5"/>
  <c r="L110" i="5" s="1"/>
  <c r="J109" i="5" l="1"/>
  <c r="L109" i="5" s="1"/>
  <c r="J390" i="5"/>
  <c r="L390" i="5" s="1"/>
  <c r="J260" i="5"/>
  <c r="L260" i="5" s="1"/>
  <c r="J18" i="5"/>
  <c r="L18" i="5" s="1"/>
  <c r="J108" i="5" l="1"/>
  <c r="L108" i="5" s="1"/>
  <c r="J17" i="5"/>
  <c r="L17" i="5" s="1"/>
  <c r="D12" i="6"/>
  <c r="F12" i="6" s="1"/>
  <c r="J259" i="5"/>
  <c r="L259" i="5" s="1"/>
  <c r="J258" i="5" l="1"/>
  <c r="L258" i="5" s="1"/>
  <c r="J16" i="5"/>
  <c r="L16" i="5" s="1"/>
  <c r="J689" i="5"/>
  <c r="L689" i="5" s="1"/>
  <c r="J32" i="5"/>
  <c r="L32" i="5" s="1"/>
  <c r="J529" i="5"/>
  <c r="L529" i="5" s="1"/>
  <c r="J244" i="5"/>
  <c r="L244" i="5" s="1"/>
  <c r="J193" i="5"/>
  <c r="L193" i="5" s="1"/>
  <c r="J159" i="5"/>
  <c r="L159" i="5" s="1"/>
  <c r="J771" i="5"/>
  <c r="L771" i="5" s="1"/>
  <c r="J26" i="5"/>
  <c r="L26" i="5" s="1"/>
  <c r="J29" i="5"/>
  <c r="L29" i="5" s="1"/>
  <c r="J91" i="5"/>
  <c r="L91" i="5" s="1"/>
  <c r="J94" i="5"/>
  <c r="L94" i="5" s="1"/>
  <c r="J54" i="5"/>
  <c r="L54" i="5" s="1"/>
  <c r="J57" i="5"/>
  <c r="L57" i="5" s="1"/>
  <c r="J63" i="5"/>
  <c r="L63" i="5" s="1"/>
  <c r="J432" i="5"/>
  <c r="L432" i="5" s="1"/>
  <c r="J232" i="5"/>
  <c r="L232" i="5" s="1"/>
  <c r="J247" i="5"/>
  <c r="L247" i="5" s="1"/>
  <c r="J150" i="5"/>
  <c r="L150" i="5" s="1"/>
  <c r="J162" i="5"/>
  <c r="L162" i="5" s="1"/>
  <c r="J178" i="5"/>
  <c r="L178" i="5" s="1"/>
  <c r="J184" i="5"/>
  <c r="L184" i="5" s="1"/>
  <c r="J196" i="5"/>
  <c r="L196" i="5" s="1"/>
  <c r="J212" i="5"/>
  <c r="L212" i="5" s="1"/>
  <c r="J219" i="5"/>
  <c r="L219" i="5" s="1"/>
  <c r="J274" i="5"/>
  <c r="L274" i="5" s="1"/>
  <c r="J277" i="5"/>
  <c r="L277" i="5" s="1"/>
  <c r="J283" i="5"/>
  <c r="L283" i="5" s="1"/>
  <c r="J293" i="5"/>
  <c r="L293" i="5" s="1"/>
  <c r="J303" i="5"/>
  <c r="J309" i="5"/>
  <c r="L309" i="5" s="1"/>
  <c r="J313" i="5"/>
  <c r="L313" i="5" s="1"/>
  <c r="J315" i="5"/>
  <c r="L315" i="5" s="1"/>
  <c r="J41" i="5"/>
  <c r="L41" i="5" s="1"/>
  <c r="J460" i="5"/>
  <c r="L460" i="5" s="1"/>
  <c r="J462" i="5"/>
  <c r="L462" i="5" s="1"/>
  <c r="J134" i="5"/>
  <c r="L134" i="5" s="1"/>
  <c r="J139" i="5"/>
  <c r="L139" i="5" s="1"/>
  <c r="J325" i="5"/>
  <c r="L325" i="5" s="1"/>
  <c r="J332" i="5"/>
  <c r="L332" i="5" s="1"/>
  <c r="J399" i="5"/>
  <c r="L399" i="5" s="1"/>
  <c r="J485" i="5"/>
  <c r="L485" i="5" s="1"/>
  <c r="J492" i="5"/>
  <c r="L492" i="5" s="1"/>
  <c r="J649" i="5"/>
  <c r="L649" i="5" s="1"/>
  <c r="J677" i="5"/>
  <c r="L677" i="5" s="1"/>
  <c r="J727" i="5"/>
  <c r="L727" i="5" s="1"/>
  <c r="J830" i="5"/>
  <c r="L830" i="5" s="1"/>
  <c r="J833" i="5"/>
  <c r="L833" i="5" s="1"/>
  <c r="J426" i="5"/>
  <c r="L426" i="5" s="1"/>
  <c r="J385" i="5"/>
  <c r="L385" i="5" s="1"/>
  <c r="J343" i="5"/>
  <c r="L343" i="5" s="1"/>
  <c r="J705" i="5"/>
  <c r="L705" i="5" s="1"/>
  <c r="J707" i="5"/>
  <c r="L707" i="5" s="1"/>
  <c r="J713" i="5"/>
  <c r="L713" i="5" s="1"/>
  <c r="J516" i="5"/>
  <c r="L516" i="5" s="1"/>
  <c r="J383" i="5"/>
  <c r="L383" i="5" s="1"/>
  <c r="J721" i="5"/>
  <c r="L721" i="5" s="1"/>
  <c r="J748" i="5"/>
  <c r="L748" i="5" s="1"/>
  <c r="J363" i="5"/>
  <c r="L363" i="5" s="1"/>
  <c r="J123" i="5"/>
  <c r="L123" i="5" s="1"/>
  <c r="J125" i="5"/>
  <c r="L125" i="5" s="1"/>
  <c r="J341" i="5"/>
  <c r="L341" i="5" s="1"/>
  <c r="J338" i="5"/>
  <c r="L338" i="5" s="1"/>
  <c r="J403" i="5"/>
  <c r="L403" i="5" s="1"/>
  <c r="J405" i="5"/>
  <c r="L405" i="5" s="1"/>
  <c r="J410" i="5"/>
  <c r="L410" i="5" s="1"/>
  <c r="J421" i="5"/>
  <c r="L421" i="5" s="1"/>
  <c r="J413" i="5"/>
  <c r="L413" i="5" s="1"/>
  <c r="J416" i="5"/>
  <c r="L416" i="5" s="1"/>
  <c r="J668" i="5"/>
  <c r="L668" i="5" s="1"/>
  <c r="J671" i="5"/>
  <c r="L671" i="5" s="1"/>
  <c r="J368" i="5"/>
  <c r="L368" i="5" s="1"/>
  <c r="J370" i="5"/>
  <c r="L370" i="5" s="1"/>
  <c r="J376" i="5"/>
  <c r="L376" i="5" s="1"/>
  <c r="J378" i="5"/>
  <c r="L378" i="5" s="1"/>
  <c r="D71" i="6"/>
  <c r="F71" i="6" s="1"/>
  <c r="L303" i="5" l="1"/>
  <c r="J302" i="5"/>
  <c r="L302" i="5" s="1"/>
  <c r="J712" i="5"/>
  <c r="L712" i="5" s="1"/>
  <c r="J412" i="5"/>
  <c r="L412" i="5" s="1"/>
  <c r="J312" i="5"/>
  <c r="L312" i="5" s="1"/>
  <c r="J362" i="5"/>
  <c r="L362" i="5" s="1"/>
  <c r="J375" i="5"/>
  <c r="L375" i="5" s="1"/>
  <c r="J161" i="5"/>
  <c r="L161" i="5" s="1"/>
  <c r="J420" i="5"/>
  <c r="L420" i="5" s="1"/>
  <c r="J515" i="5"/>
  <c r="J177" i="5"/>
  <c r="L177" i="5" s="1"/>
  <c r="J56" i="5"/>
  <c r="L56" i="5" s="1"/>
  <c r="J459" i="5"/>
  <c r="J704" i="5"/>
  <c r="L704" i="5" s="1"/>
  <c r="J367" i="5"/>
  <c r="L367" i="5" s="1"/>
  <c r="J292" i="5"/>
  <c r="L292" i="5" s="1"/>
  <c r="J398" i="5"/>
  <c r="L398" i="5" s="1"/>
  <c r="J122" i="5"/>
  <c r="L122" i="5" s="1"/>
  <c r="J133" i="5"/>
  <c r="L133" i="5" s="1"/>
  <c r="J138" i="5"/>
  <c r="L138" i="5" s="1"/>
  <c r="J337" i="5"/>
  <c r="L337" i="5" s="1"/>
  <c r="J688" i="5"/>
  <c r="L688" i="5" s="1"/>
  <c r="J415" i="5"/>
  <c r="L415" i="5" s="1"/>
  <c r="J211" i="5"/>
  <c r="J670" i="5"/>
  <c r="L670" i="5" s="1"/>
  <c r="J829" i="5"/>
  <c r="L829" i="5" s="1"/>
  <c r="J484" i="5"/>
  <c r="L484" i="5" s="1"/>
  <c r="J667" i="5"/>
  <c r="L667" i="5" s="1"/>
  <c r="J720" i="5"/>
  <c r="L720" i="5" s="1"/>
  <c r="J648" i="5"/>
  <c r="J324" i="5"/>
  <c r="L324" i="5" s="1"/>
  <c r="J282" i="5"/>
  <c r="L282" i="5" s="1"/>
  <c r="J218" i="5"/>
  <c r="L218" i="5" s="1"/>
  <c r="J183" i="5"/>
  <c r="L183" i="5" s="1"/>
  <c r="J149" i="5"/>
  <c r="L149" i="5" s="1"/>
  <c r="J431" i="5"/>
  <c r="L431" i="5" s="1"/>
  <c r="J770" i="5"/>
  <c r="J243" i="5"/>
  <c r="J747" i="5"/>
  <c r="L747" i="5" s="1"/>
  <c r="J726" i="5"/>
  <c r="L726" i="5" s="1"/>
  <c r="J331" i="5"/>
  <c r="J40" i="5"/>
  <c r="L40" i="5" s="1"/>
  <c r="J308" i="5"/>
  <c r="L308" i="5" s="1"/>
  <c r="J273" i="5"/>
  <c r="L273" i="5" s="1"/>
  <c r="J195" i="5"/>
  <c r="L195" i="5" s="1"/>
  <c r="J231" i="5"/>
  <c r="L231" i="5" s="1"/>
  <c r="J53" i="5"/>
  <c r="L53" i="5" s="1"/>
  <c r="J90" i="5"/>
  <c r="L90" i="5" s="1"/>
  <c r="J25" i="5"/>
  <c r="L25" i="5" s="1"/>
  <c r="J192" i="5"/>
  <c r="L192" i="5" s="1"/>
  <c r="J31" i="5"/>
  <c r="L31" i="5" s="1"/>
  <c r="J664" i="5"/>
  <c r="L664" i="5" s="1"/>
  <c r="J409" i="5"/>
  <c r="L409" i="5" s="1"/>
  <c r="J425" i="5"/>
  <c r="L425" i="5" s="1"/>
  <c r="J832" i="5"/>
  <c r="L832" i="5" s="1"/>
  <c r="J676" i="5"/>
  <c r="L676" i="5" s="1"/>
  <c r="J491" i="5"/>
  <c r="J276" i="5"/>
  <c r="L276" i="5" s="1"/>
  <c r="J246" i="5"/>
  <c r="L246" i="5" s="1"/>
  <c r="J62" i="5"/>
  <c r="L62" i="5" s="1"/>
  <c r="J93" i="5"/>
  <c r="L93" i="5" s="1"/>
  <c r="J28" i="5"/>
  <c r="L28" i="5" s="1"/>
  <c r="J158" i="5"/>
  <c r="J528" i="5"/>
  <c r="L528" i="5" s="1"/>
  <c r="J15" i="5"/>
  <c r="J495" i="5"/>
  <c r="J402" i="5"/>
  <c r="L402" i="5" s="1"/>
  <c r="J382" i="5"/>
  <c r="L382" i="5" s="1"/>
  <c r="J340" i="5"/>
  <c r="L340" i="5" s="1"/>
  <c r="L15" i="5" l="1"/>
  <c r="L243" i="5"/>
  <c r="J224" i="5"/>
  <c r="L224" i="5" s="1"/>
  <c r="L158" i="5"/>
  <c r="J148" i="5"/>
  <c r="L148" i="5" s="1"/>
  <c r="D32" i="6"/>
  <c r="F32" i="6" s="1"/>
  <c r="L495" i="5"/>
  <c r="J647" i="5"/>
  <c r="L647" i="5" s="1"/>
  <c r="L648" i="5"/>
  <c r="J769" i="5"/>
  <c r="L769" i="5" s="1"/>
  <c r="L770" i="5"/>
  <c r="J210" i="5"/>
  <c r="L210" i="5" s="1"/>
  <c r="L211" i="5"/>
  <c r="J514" i="5"/>
  <c r="L514" i="5" s="1"/>
  <c r="L515" i="5"/>
  <c r="J490" i="5"/>
  <c r="L490" i="5" s="1"/>
  <c r="L491" i="5"/>
  <c r="J327" i="5"/>
  <c r="L327" i="5" s="1"/>
  <c r="L331" i="5"/>
  <c r="J454" i="5"/>
  <c r="L454" i="5" s="1"/>
  <c r="L459" i="5"/>
  <c r="J83" i="5"/>
  <c r="L83" i="5" s="1"/>
  <c r="J47" i="5"/>
  <c r="L47" i="5" s="1"/>
  <c r="J24" i="5"/>
  <c r="L24" i="5" s="1"/>
  <c r="J176" i="5"/>
  <c r="L176" i="5" s="1"/>
  <c r="J291" i="5"/>
  <c r="L291" i="5" s="1"/>
  <c r="J660" i="5"/>
  <c r="L660" i="5" s="1"/>
  <c r="J269" i="5"/>
  <c r="L269" i="5" s="1"/>
  <c r="J527" i="5"/>
  <c r="L527" i="5" s="1"/>
  <c r="J132" i="5"/>
  <c r="L132" i="5" s="1"/>
  <c r="J39" i="5"/>
  <c r="L39" i="5" s="1"/>
  <c r="J703" i="5"/>
  <c r="L703" i="5" s="1"/>
  <c r="J746" i="5"/>
  <c r="L746" i="5" s="1"/>
  <c r="J687" i="5"/>
  <c r="L687" i="5" s="1"/>
  <c r="J828" i="5"/>
  <c r="L828" i="5" s="1"/>
  <c r="J336" i="5"/>
  <c r="L336" i="5" s="1"/>
  <c r="J397" i="5"/>
  <c r="L397" i="5" s="1"/>
  <c r="J121" i="5"/>
  <c r="L121" i="5" s="1"/>
  <c r="J361" i="5"/>
  <c r="L361" i="5" s="1"/>
  <c r="J311" i="5"/>
  <c r="L311" i="5" s="1"/>
  <c r="J719" i="5"/>
  <c r="L719" i="5" s="1"/>
  <c r="J675" i="5"/>
  <c r="J725" i="5"/>
  <c r="L725" i="5" s="1"/>
  <c r="J301" i="5"/>
  <c r="L301" i="5" s="1"/>
  <c r="J323" i="5"/>
  <c r="L323" i="5" s="1"/>
  <c r="J483" i="5"/>
  <c r="L483" i="5" s="1"/>
  <c r="J307" i="5"/>
  <c r="L307" i="5" s="1"/>
  <c r="J430" i="5"/>
  <c r="L430" i="5" s="1"/>
  <c r="J217" i="5"/>
  <c r="L217" i="5" s="1"/>
  <c r="J654" i="5"/>
  <c r="L654" i="5" s="1"/>
  <c r="J401" i="5"/>
  <c r="L401" i="5" s="1"/>
  <c r="J374" i="5"/>
  <c r="L374" i="5" s="1"/>
  <c r="J14" i="5"/>
  <c r="L14" i="5" s="1"/>
  <c r="J674" i="5" l="1"/>
  <c r="L674" i="5" s="1"/>
  <c r="L675" i="5"/>
  <c r="J659" i="5"/>
  <c r="L659" i="5" s="1"/>
  <c r="J175" i="5"/>
  <c r="L175" i="5" s="1"/>
  <c r="J768" i="5"/>
  <c r="L768" i="5" s="1"/>
  <c r="J526" i="5"/>
  <c r="L526" i="5" s="1"/>
  <c r="J724" i="5"/>
  <c r="L724" i="5" s="1"/>
  <c r="J223" i="5"/>
  <c r="L223" i="5" s="1"/>
  <c r="J46" i="5"/>
  <c r="L46" i="5" s="1"/>
  <c r="J482" i="5"/>
  <c r="L482" i="5" s="1"/>
  <c r="J637" i="5"/>
  <c r="L637" i="5" s="1"/>
  <c r="J131" i="5"/>
  <c r="L131" i="5" s="1"/>
  <c r="J686" i="5"/>
  <c r="L686" i="5" s="1"/>
  <c r="J513" i="5"/>
  <c r="L513" i="5" s="1"/>
  <c r="J827" i="5"/>
  <c r="L827" i="5" s="1"/>
  <c r="J745" i="5"/>
  <c r="L745" i="5" s="1"/>
  <c r="J702" i="5"/>
  <c r="L702" i="5" s="1"/>
  <c r="J843" i="5"/>
  <c r="L843" i="5" s="1"/>
  <c r="J147" i="5"/>
  <c r="L147" i="5" s="1"/>
  <c r="J268" i="5"/>
  <c r="L268" i="5" s="1"/>
  <c r="J23" i="5"/>
  <c r="J444" i="5"/>
  <c r="L444" i="5" s="1"/>
  <c r="J396" i="5"/>
  <c r="L396" i="5" s="1"/>
  <c r="J653" i="5"/>
  <c r="L653" i="5" s="1"/>
  <c r="J322" i="5"/>
  <c r="L322" i="5" s="1"/>
  <c r="J373" i="5"/>
  <c r="L373" i="5" s="1"/>
  <c r="J429" i="5"/>
  <c r="L429" i="5" s="1"/>
  <c r="J718" i="5"/>
  <c r="L718" i="5" s="1"/>
  <c r="J360" i="5"/>
  <c r="L360" i="5" s="1"/>
  <c r="J120" i="5"/>
  <c r="L120" i="5" s="1"/>
  <c r="J335" i="5"/>
  <c r="L335" i="5" s="1"/>
  <c r="J38" i="5"/>
  <c r="L38" i="5" s="1"/>
  <c r="J290" i="5"/>
  <c r="L290" i="5" s="1"/>
  <c r="J489" i="5"/>
  <c r="L489" i="5" s="1"/>
  <c r="J13" i="5"/>
  <c r="L13" i="5" s="1"/>
  <c r="L23" i="5" l="1"/>
  <c r="J853" i="5"/>
  <c r="J389" i="5"/>
  <c r="L389" i="5" s="1"/>
  <c r="D62" i="6"/>
  <c r="F62" i="6" s="1"/>
  <c r="J222" i="5"/>
  <c r="L222" i="5" s="1"/>
  <c r="J761" i="5"/>
  <c r="L761" i="5" s="1"/>
  <c r="D67" i="6"/>
  <c r="F67" i="6" s="1"/>
  <c r="J45" i="5"/>
  <c r="L45" i="5" s="1"/>
  <c r="J475" i="5"/>
  <c r="L475" i="5" s="1"/>
  <c r="J744" i="5"/>
  <c r="L744" i="5" s="1"/>
  <c r="D34" i="6"/>
  <c r="F34" i="6" s="1"/>
  <c r="J174" i="5"/>
  <c r="L174" i="5" s="1"/>
  <c r="J701" i="5"/>
  <c r="L701" i="5" s="1"/>
  <c r="J685" i="5"/>
  <c r="L685" i="5" s="1"/>
  <c r="J267" i="5"/>
  <c r="L267" i="5" s="1"/>
  <c r="J826" i="5"/>
  <c r="J130" i="5"/>
  <c r="L130" i="5" s="1"/>
  <c r="J359" i="5"/>
  <c r="L359" i="5" s="1"/>
  <c r="J146" i="5"/>
  <c r="D14" i="6"/>
  <c r="F14" i="6" s="1"/>
  <c r="J22" i="5"/>
  <c r="L22" i="5" s="1"/>
  <c r="D19" i="6"/>
  <c r="F19" i="6" s="1"/>
  <c r="D31" i="6"/>
  <c r="F31" i="6" s="1"/>
  <c r="J488" i="5"/>
  <c r="L488" i="5" s="1"/>
  <c r="D80" i="6"/>
  <c r="F80" i="6" s="1"/>
  <c r="D33" i="6"/>
  <c r="F33" i="6" s="1"/>
  <c r="D28" i="6"/>
  <c r="F28" i="6" s="1"/>
  <c r="J636" i="5"/>
  <c r="L636" i="5" s="1"/>
  <c r="D55" i="6"/>
  <c r="F55" i="6" s="1"/>
  <c r="J321" i="5"/>
  <c r="L321" i="5" s="1"/>
  <c r="D61" i="6"/>
  <c r="F61" i="6" s="1"/>
  <c r="J652" i="5"/>
  <c r="L652" i="5" s="1"/>
  <c r="D13" i="6"/>
  <c r="F13" i="6" s="1"/>
  <c r="D18" i="6"/>
  <c r="F18" i="6" s="1"/>
  <c r="J289" i="5"/>
  <c r="L289" i="5" s="1"/>
  <c r="D64" i="6"/>
  <c r="F64" i="6" s="1"/>
  <c r="D15" i="6"/>
  <c r="F15" i="6" s="1"/>
  <c r="J825" i="5" l="1"/>
  <c r="L825" i="5" s="1"/>
  <c r="L826" i="5"/>
  <c r="D47" i="6"/>
  <c r="F47" i="6" s="1"/>
  <c r="L146" i="5"/>
  <c r="D16" i="6"/>
  <c r="F16" i="6" s="1"/>
  <c r="D54" i="6"/>
  <c r="F54" i="6" s="1"/>
  <c r="D66" i="6"/>
  <c r="F66" i="6" s="1"/>
  <c r="J743" i="5"/>
  <c r="L743" i="5" s="1"/>
  <c r="D22" i="6"/>
  <c r="F22" i="6" s="1"/>
  <c r="J684" i="5"/>
  <c r="L684" i="5" s="1"/>
  <c r="D75" i="6"/>
  <c r="F75" i="6" s="1"/>
  <c r="D50" i="6"/>
  <c r="F50" i="6" s="1"/>
  <c r="J693" i="5"/>
  <c r="L693" i="5" s="1"/>
  <c r="D48" i="6"/>
  <c r="F48" i="6" s="1"/>
  <c r="D78" i="6"/>
  <c r="F78" i="6" s="1"/>
  <c r="J358" i="5"/>
  <c r="L358" i="5" s="1"/>
  <c r="J44" i="5"/>
  <c r="L44" i="5" s="1"/>
  <c r="J21" i="5"/>
  <c r="L21" i="5" s="1"/>
  <c r="D49" i="6"/>
  <c r="F49" i="6" s="1"/>
  <c r="D51" i="6"/>
  <c r="F51" i="6" s="1"/>
  <c r="D24" i="6"/>
  <c r="F24" i="6" s="1"/>
  <c r="J145" i="5"/>
  <c r="L145" i="5" s="1"/>
  <c r="D63" i="6"/>
  <c r="F63" i="6" s="1"/>
  <c r="J320" i="5"/>
  <c r="L320" i="5" s="1"/>
  <c r="D58" i="6"/>
  <c r="F58" i="6" s="1"/>
  <c r="D30" i="6"/>
  <c r="F30" i="6" s="1"/>
  <c r="J12" i="5" l="1"/>
  <c r="L12" i="5" s="1"/>
  <c r="J388" i="5"/>
  <c r="L388" i="5" s="1"/>
  <c r="D21" i="6"/>
  <c r="F21" i="6" s="1"/>
  <c r="D11" i="6"/>
  <c r="F11" i="6" s="1"/>
  <c r="J692" i="5"/>
  <c r="L692" i="5" s="1"/>
  <c r="D74" i="6"/>
  <c r="F74" i="6" s="1"/>
  <c r="D77" i="6"/>
  <c r="F77" i="6" s="1"/>
  <c r="D46" i="6"/>
  <c r="F46" i="6" s="1"/>
  <c r="D53" i="6"/>
  <c r="F53" i="6" s="1"/>
  <c r="D60" i="6"/>
  <c r="F60" i="6" s="1"/>
  <c r="D57" i="6"/>
  <c r="F57" i="6" s="1"/>
  <c r="J144" i="5"/>
  <c r="L144" i="5" s="1"/>
  <c r="J849" i="5" l="1"/>
  <c r="L849" i="5" s="1"/>
  <c r="D82" i="6"/>
  <c r="F82" i="6" s="1"/>
</calcChain>
</file>

<file path=xl/sharedStrings.xml><?xml version="1.0" encoding="utf-8"?>
<sst xmlns="http://schemas.openxmlformats.org/spreadsheetml/2006/main" count="6525" uniqueCount="483">
  <si>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</si>
  <si>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</si>
  <si>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</si>
  <si>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</si>
  <si>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</si>
  <si>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</si>
  <si>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</si>
  <si>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</si>
  <si>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</si>
  <si>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</si>
  <si>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</si>
  <si>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</si>
  <si>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</si>
  <si>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</si>
  <si>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</si>
  <si>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</si>
  <si>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</si>
  <si>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</si>
  <si>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</si>
  <si>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</si>
  <si>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</si>
  <si>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</si>
  <si>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</si>
  <si>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</si>
  <si>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</si>
  <si>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</si>
  <si>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</si>
  <si>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</si>
  <si>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</si>
  <si>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</si>
  <si>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</si>
  <si>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</si>
  <si>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</si>
  <si>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</si>
  <si>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</si>
  <si>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</si>
  <si>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образования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</si>
  <si>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</si>
  <si>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</si>
  <si>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</si>
  <si>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</si>
  <si>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</si>
  <si>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</si>
  <si>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</si>
  <si>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</si>
  <si>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</si>
  <si>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</si>
  <si>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</si>
  <si>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</si>
  <si>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</si>
  <si>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</si>
  <si>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</si>
  <si>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</si>
  <si>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</si>
  <si>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</si>
  <si>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</si>
  <si>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</si>
  <si>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</si>
  <si>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</si>
  <si>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</si>
  <si>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</si>
  <si>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</si>
  <si>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</si>
  <si>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</si>
  <si>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Средства массовой информации</t>
  </si>
  <si>
    <t>Телевидение и радиовещание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</si>
  <si>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</si>
  <si>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</si>
  <si>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</si>
  <si>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</si>
  <si>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</si>
  <si>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</si>
  <si>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Софинансирование вопросов местного значения</t>
  </si>
  <si>
    <t>Осуществление государственных полномочий по формированию торгового реестра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</si>
  <si>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</si>
  <si>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</si>
  <si>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</si>
  <si>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</si>
  <si>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</si>
  <si>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</si>
  <si>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</si>
  <si>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</si>
  <si>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</si>
  <si>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</si>
  <si>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</si>
  <si>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</si>
  <si>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</si>
  <si>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</si>
  <si>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</si>
  <si>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600</t>
  </si>
  <si>
    <t>Предоставление субсидий бюджетным, автономным учреждениям и иным некоммерческим организациям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</si>
  <si>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</si>
  <si>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</si>
  <si>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</si>
  <si>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Субвенции</t>
  </si>
  <si>
    <t>Осуществление государственных полномочий в сфере охраны труда</t>
  </si>
  <si>
    <t xml:space="preserve">Развитие территориального общественного самоуправления Архангельской области 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</si>
  <si>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</si>
  <si>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</si>
  <si>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</si>
  <si>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</si>
  <si>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</si>
  <si>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520</t>
  </si>
  <si>
    <t>Субсидии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</si>
  <si>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</si>
  <si>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50</t>
  </si>
  <si>
    <t>Непрограммные расходы</t>
  </si>
  <si>
    <t xml:space="preserve">Непрограммные расходы </t>
  </si>
  <si>
    <t>15</t>
  </si>
  <si>
    <t>Обеспечение деятельности библиотек</t>
  </si>
  <si>
    <t>Расходы на содержание органов местного самоуправления и обеспечение их функций</t>
  </si>
  <si>
    <t>Мероприятия в области образования</t>
  </si>
  <si>
    <t xml:space="preserve">Обеспечение деятельности детского оздоровительно-образовательного центра "Стрела"  </t>
  </si>
  <si>
    <t>Представительские расходы</t>
  </si>
  <si>
    <t>Расходы на обеспечение деятельности ревизионной комиссии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</si>
  <si>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</si>
  <si>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</si>
  <si>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</si>
  <si>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</si>
  <si>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</si>
  <si>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</si>
  <si>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</si>
  <si>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</si>
  <si>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 xml:space="preserve">Расходы на осуществление полномочий по формированию и исполнению бюджетов муниципальных образований 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</si>
  <si>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</si>
  <si>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</si>
  <si>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</si>
  <si>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</si>
  <si>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</si>
  <si>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Организация отдыха детей в каникулярное время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</si>
  <si>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</si>
  <si>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</si>
  <si>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</si>
  <si>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</si>
  <si>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Социальные выплаты гражданам, кроме публичных нормативных социальных выплат</t>
  </si>
  <si>
    <t>320</t>
  </si>
  <si>
    <t>Социальные помощь</t>
  </si>
  <si>
    <t>Обслуживание муниципального долга</t>
  </si>
  <si>
    <t>700</t>
  </si>
  <si>
    <t>730</t>
  </si>
  <si>
    <t>Обслуживание государственного (муниципального) долга</t>
  </si>
  <si>
    <t>Дотации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</si>
  <si>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</si>
  <si>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</si>
  <si>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</si>
  <si>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</si>
  <si>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</si>
  <si>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Выполнение обязательств органами местного самоуправления</t>
  </si>
  <si>
    <t>360</t>
  </si>
  <si>
    <t>Иные выплаты населению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</si>
  <si>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</si>
  <si>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</si>
  <si>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</si>
  <si>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</si>
  <si>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Обеспечение деятельности домов культуры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</si>
  <si>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</si>
  <si>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</si>
  <si>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</si>
  <si>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</si>
  <si>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Утверждено</t>
  </si>
  <si>
    <t>850</t>
  </si>
  <si>
    <t>Уплата налогов, сборов и иных платежей</t>
  </si>
  <si>
    <t>Спорт высших достижений</t>
  </si>
  <si>
    <t>1</t>
  </si>
  <si>
    <t>Здравоохранение</t>
  </si>
  <si>
    <t>Другие вопросы в области здравоохранения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</si>
  <si>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</si>
  <si>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</si>
  <si>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</si>
  <si>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</si>
  <si>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</si>
  <si>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</si>
  <si>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СОБРАНИЕ ДЕПУТАТОВ МО "МЕЗЕНСКИЙ МУНИЦИПАЛЬНЫЙ РАЙОН"</t>
  </si>
  <si>
    <t>026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</si>
  <si>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</si>
  <si>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Поддержка и развитие детского юношеского творчества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</si>
  <si>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</si>
  <si>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</si>
  <si>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</si>
  <si>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</si>
  <si>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</si>
  <si>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Организация библиотечной деятельности</t>
  </si>
  <si>
    <t>Проведение районных спортивных соревнований</t>
  </si>
  <si>
    <t>Участие в областных и всероссийских соревнованиях</t>
  </si>
  <si>
    <t>Органы внутренних дел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</si>
  <si>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</si>
  <si>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</si>
  <si>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</si>
  <si>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</si>
  <si>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</si>
  <si>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</si>
  <si>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</si>
  <si>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</si>
  <si>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</si>
  <si>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00</t>
  </si>
  <si>
    <t>00000</t>
  </si>
  <si>
    <t>25130</t>
  </si>
  <si>
    <t>25140</t>
  </si>
  <si>
    <t>25410</t>
  </si>
  <si>
    <t>25010</t>
  </si>
  <si>
    <t>25080</t>
  </si>
  <si>
    <t>27050</t>
  </si>
  <si>
    <t>25050</t>
  </si>
  <si>
    <t>25090</t>
  </si>
  <si>
    <t>20030</t>
  </si>
  <si>
    <t>27340</t>
  </si>
  <si>
    <t>27350</t>
  </si>
  <si>
    <t>24090</t>
  </si>
  <si>
    <t>24140</t>
  </si>
  <si>
    <t>78620</t>
  </si>
  <si>
    <t>24100</t>
  </si>
  <si>
    <t>24210</t>
  </si>
  <si>
    <t>24120</t>
  </si>
  <si>
    <t>24190</t>
  </si>
  <si>
    <t>78320</t>
  </si>
  <si>
    <t>78650</t>
  </si>
  <si>
    <t>78730</t>
  </si>
  <si>
    <t>20020</t>
  </si>
  <si>
    <t>20060</t>
  </si>
  <si>
    <t>20050</t>
  </si>
  <si>
    <t>20070</t>
  </si>
  <si>
    <t>78700</t>
  </si>
  <si>
    <t>20120</t>
  </si>
  <si>
    <t>78690</t>
  </si>
  <si>
    <t>78710</t>
  </si>
  <si>
    <t>20040</t>
  </si>
  <si>
    <t>20110</t>
  </si>
  <si>
    <t>22230</t>
  </si>
  <si>
    <t>23030</t>
  </si>
  <si>
    <t>27040</t>
  </si>
  <si>
    <t>27030</t>
  </si>
  <si>
    <t>27100</t>
  </si>
  <si>
    <t>27110</t>
  </si>
  <si>
    <t>27060</t>
  </si>
  <si>
    <t>20090</t>
  </si>
  <si>
    <t>21060</t>
  </si>
  <si>
    <t>51180</t>
  </si>
  <si>
    <t>21110</t>
  </si>
  <si>
    <t>21750</t>
  </si>
  <si>
    <t>28010</t>
  </si>
  <si>
    <t>78010</t>
  </si>
  <si>
    <t>28100</t>
  </si>
  <si>
    <t>540</t>
  </si>
  <si>
    <t>Иные межбюджетные трансферты</t>
  </si>
  <si>
    <t>20130</t>
  </si>
  <si>
    <t>20140</t>
  </si>
  <si>
    <t>20150</t>
  </si>
  <si>
    <t>20160</t>
  </si>
  <si>
    <t>20170</t>
  </si>
  <si>
    <t>20180</t>
  </si>
  <si>
    <t>20190</t>
  </si>
  <si>
    <t>20200</t>
  </si>
  <si>
    <t>Осуществление полномочий по организации в границах поселения водоснабжения населения, водоотведения, снабжение поселения топливом в пределах полномочий, установленных законодательством Российской Федерации</t>
  </si>
  <si>
    <t>Осуществление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</si>
  <si>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</si>
  <si>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</si>
  <si>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21180</t>
  </si>
  <si>
    <t>Обеспечение деятельности туристского культурно-музейного центра «Кимжа»</t>
  </si>
  <si>
    <t>21010</t>
  </si>
  <si>
    <t>Сохранение, изучение, развитие и использование  объектов культурного и природного наследия как объектов туристического показа</t>
  </si>
  <si>
    <t>Судебная система</t>
  </si>
  <si>
    <t>Другие вопросы в области национальной безопасности и правоохранительной деятельности</t>
  </si>
  <si>
    <t xml:space="preserve">Подпрограмма «Повышение доступности и качества
 общего образования»
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</si>
  <si>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</si>
  <si>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содержание муниципального жилищного фонда, а также иных полномочий органов местного самоуправления в соответствии с жилищным законодательством</t>
  </si>
  <si>
    <t>16</t>
  </si>
  <si>
    <t>Премирование членов добровольной народной дружины за участие в обеспечении охраны</t>
  </si>
  <si>
    <t>27450</t>
  </si>
  <si>
    <t>20</t>
  </si>
  <si>
    <t>Выплата единовременного пособия молодым специалистам</t>
  </si>
  <si>
    <t>20500</t>
  </si>
  <si>
    <t>Осуществление полномочий по оказанию поддержки социально -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</si>
  <si>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(рублей)</t>
  </si>
  <si>
    <t>Межбюджетные трансферты общего характера бюджетам бюджетной системы Российской Федерации</t>
  </si>
  <si>
    <t xml:space="preserve">Молодежная политика </t>
  </si>
  <si>
    <t>Молодежная политика</t>
  </si>
  <si>
    <t>Культура, кинематография</t>
  </si>
  <si>
    <t>Другие вопросы в области культуры , кинематографии</t>
  </si>
  <si>
    <t>Обслуживание государственного внутреннего и муниципального долга</t>
  </si>
  <si>
    <t>Дополнительное образование детей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</si>
  <si>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</si>
  <si>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</si>
  <si>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78390</t>
  </si>
  <si>
    <t>Информационная и консультационная поддержка субъектов малого и среднего предпринимательства</t>
  </si>
  <si>
    <t>24110</t>
  </si>
  <si>
    <t>Трудоустройство несовершеннолетних граждан в период каникулярного времени</t>
  </si>
  <si>
    <t>25</t>
  </si>
  <si>
    <t>21520</t>
  </si>
  <si>
    <t>S8420</t>
  </si>
  <si>
    <t>S8330</t>
  </si>
  <si>
    <t>Муниципальная программа "Развитие туризма МО  "Мезенский муниципальный район на 2019 – 2021 годы"</t>
  </si>
  <si>
    <t>20010</t>
  </si>
  <si>
    <t>Глава муниципального образования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</si>
  <si>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</si>
  <si>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25110</t>
  </si>
  <si>
    <t>Подпрограмма "Капитальный, текущий ремонты и реконструкция"</t>
  </si>
  <si>
    <t>Капитальный, текущий ремонты зданий находящихся в муниципальной собственности</t>
  </si>
  <si>
    <t>26030</t>
  </si>
  <si>
    <t>18</t>
  </si>
  <si>
    <t>21210</t>
  </si>
  <si>
    <t>Муниципальная программы «Развитие строительства, капитальный и текущий ремонты объектов на территории муниципального образования «Мезенский район» на 2019 – 2021 годы»</t>
  </si>
  <si>
    <t>Подпрограмма «Жилищное строительство»</t>
  </si>
  <si>
    <t>Паспортизация и инвентаризация объектов жилищного фонда</t>
  </si>
  <si>
    <t>21230</t>
  </si>
  <si>
    <t>Подпрограмма «Социальное строительство»</t>
  </si>
  <si>
    <t>Формирование земельных участков для  социального строительства</t>
  </si>
  <si>
    <t>Подпрограмма «Инженерная инфраструктура»</t>
  </si>
  <si>
    <t>Другие вопросы в области охраны окружающей среды</t>
  </si>
  <si>
    <t>23</t>
  </si>
  <si>
    <t>20810</t>
  </si>
  <si>
    <t>78791</t>
  </si>
  <si>
    <t>78792</t>
  </si>
  <si>
    <t>20080</t>
  </si>
  <si>
    <t>Расходы на осуществление полномочий по осуществлению внутреннего муниципального финансового контроля муниципальных образований</t>
  </si>
  <si>
    <t>Муниципальная программа «Профилактика правонарушений в Мезенском районе Архангельской области на 2019-2022 годы»</t>
  </si>
  <si>
    <t>Муниципальная программа «Развитие строительства,  капитальный и текущий ремонты объектов на территории муниципального образования "Мезенский район" на 2019 – 2021 годы»</t>
  </si>
  <si>
    <t>Организация транспортного обслуживания населения на пассажирских муниципальных маршрутах водного транспорта</t>
  </si>
  <si>
    <t>Создание условий для обеспечения поселений и жителей городских округов услугами торговли</t>
  </si>
  <si>
    <t>78270</t>
  </si>
  <si>
    <t>78220</t>
  </si>
  <si>
    <t xml:space="preserve">Выплата пенсии за выслугу лет лицам, замещавшим муниципальные должности </t>
  </si>
  <si>
    <t xml:space="preserve">Создание условий для предоставления транспортных услуг населению и организация транспортного обслуживания населения автомобильным транспортом  между поселениями в границах муниципального района 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</si>
  <si>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в границах поселений</t>
  </si>
  <si>
    <t>28230</t>
  </si>
  <si>
    <t>28240</t>
  </si>
  <si>
    <t>S6820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</si>
  <si>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</si>
  <si>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350</t>
  </si>
  <si>
    <t>Премии и гранты</t>
  </si>
  <si>
    <t>Подпрограмма «Развитие туристского культурно-музейного центра «Кимжа»»</t>
  </si>
  <si>
    <t>Муниципальная программа «Управление муниципальными финансами и муниципальным долгом МО «Мезенский муниципальный район» на 2020-2022 годы»</t>
  </si>
  <si>
    <t>Подпрограмма «Управление муниципальным долгом МО «Мезенский муниципальный район»»</t>
  </si>
  <si>
    <t>Подпрограмма «Организация и обеспечение бюджетного процесса в МО «Мезенский муниципальный район»»</t>
  </si>
  <si>
    <t>Подпрограмма «Поддержание устойчивого исполнения бюджетов муниципальных образований поселений МО «Мезенский муниципальный район»»</t>
  </si>
  <si>
    <t>Осуществление полномочий по организации ритуальных услуг и содержание мест захоронения</t>
  </si>
  <si>
    <t>Осуществление полномочий по 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</si>
  <si>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 xml:space="preserve">Осуществление полномочий по участию в организации деятельности по накоплению (в том числе раздельному накоплению) и транспортированию твердых коммунальных отходов
</t>
  </si>
  <si>
    <t>20820</t>
  </si>
  <si>
    <t>Повышение уровня пожарной безопасности</t>
  </si>
  <si>
    <t>21550</t>
  </si>
  <si>
    <t xml:space="preserve">Подпрограмма «Капитальный, текущий ремонты и реконструкция» </t>
  </si>
  <si>
    <t>Муниципальная программа «Комплексное развитие сельских территорий Мезенского района Архангельской области на 2020 – 2025 годы»</t>
  </si>
  <si>
    <t>Мероприятия по рекультивациии земельных участок на территории Мезенского района</t>
  </si>
  <si>
    <t>Формирование границ земельных участков под объектами коммунальной инфраструктуры</t>
  </si>
  <si>
    <t>Модернизация, ремонты и информационное обслуживание</t>
  </si>
  <si>
    <t>Выравнивание бюджетной обеспеченности  из районного бюджета</t>
  </si>
  <si>
    <t>Обеспечение качественной питьевой водой населения</t>
  </si>
  <si>
    <t>23570</t>
  </si>
  <si>
    <t>24220</t>
  </si>
  <si>
    <t xml:space="preserve">Текущий, капитальный ремонты в образовательных учреждениях и приобретение основных средств </t>
  </si>
  <si>
    <t>S812Д</t>
  </si>
  <si>
    <t xml:space="preserve"> АДМИНИСТРАЦИЯ МО "МЕЗЕНСКИЙ РАЙОН"</t>
  </si>
  <si>
    <t>830</t>
  </si>
  <si>
    <t>Исполнение судебных актов</t>
  </si>
  <si>
    <t>21530</t>
  </si>
  <si>
    <t>Финансовая поддержка субъектов малого и среднего предпринимательства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</si>
  <si>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сельской местности, рабочих поселках (поселках городского типа)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</si>
  <si>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</si>
  <si>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</si>
  <si>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Муниципальная программа «Защита населения и территории Мезенского муниципального района от чрезвычайных ситуаций природного и техногенного характера, обеспечение пожарной безопасности и безопасности людей на водных объектах на 2020-2024 годы»</t>
  </si>
  <si>
    <t>Осуществление переданых органам местного самоуправления муниципальных образований Архангнльской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</si>
  <si>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78793</t>
  </si>
  <si>
    <t>Осуществление переданых органам местного самоуправления муниципальных образований Архангнльской области государственных полномочий Архангельской области в сфере административных правонарушений</t>
  </si>
  <si>
    <t>Муниципальная программа «Развитие сферы культуры муниципального образования «Мезенский район»  Архангельской области на 2021 – 2023 годы»</t>
  </si>
  <si>
    <t>Муниципальная программа «Молодежь Мезени на 2021 – 2023 годы»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</si>
  <si>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2021 – 2023 годы»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</si>
  <si>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2021 – 2023 годы» 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</si>
  <si>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2021– 2023 годы» </t>
  </si>
  <si>
    <t>Муниципальная программа «Профилактика безнадзорности и правонарушений несовершеннолетних на территории Мезенского муниципального района на 2021 – 2024 год»</t>
  </si>
  <si>
    <t>Муниципальная программа «Развитие территориального общественного самоуправления МО «Мезенский район» на 2021-2023 годы»</t>
  </si>
  <si>
    <t>УПРАВЛЕНИЕ ОБРАЗОВАНИЯ АДМИНИСТРАЦИИ МО "МЕЗЕНСКИЙ РАЙОН"</t>
  </si>
  <si>
    <t xml:space="preserve">Муниципальная программа «Экономическое развитие и инвестиционная деятельность на территории муниципального образования «Мезенский муниципальный район» на 2021-2025 годы»  
</t>
  </si>
  <si>
    <t>20100</t>
  </si>
  <si>
    <t>28190</t>
  </si>
  <si>
    <t>Обустройство ледовых пешеходных переправ</t>
  </si>
  <si>
    <t>Муниципальная программа «Развитие здравоохранения Мезенского муниципального района 2021 – 2025 годы»</t>
  </si>
  <si>
    <t>Резервные средства для финансового обеспечения расходов в целях софинансирования субсидий и иных межбюджетных трансфертов, поступающих из областного бюджета</t>
  </si>
  <si>
    <t>Муниципальная программа «Обеспечение экологической безопасности на территории муниципального образования «Мезенский район» на 2019 – 2022 годы»</t>
  </si>
  <si>
    <t>Муниципальная программа «Развитие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2021-2025 годы»</t>
  </si>
  <si>
    <t>Обеспечение жителей поселений услугами торговли</t>
  </si>
  <si>
    <t>ФИНАНСОВОЕ УПРАВЛЕНИЕ АДМИНИСТРАЦИИ МО "МЕЗЕНСКИЙ  РАЙОН"</t>
  </si>
  <si>
    <t>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</si>
  <si>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</si>
  <si>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L3042</t>
  </si>
  <si>
    <t>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 (для муниципальных общегосударственных организаций)</t>
  </si>
  <si>
    <t>54690</t>
  </si>
  <si>
    <t>Проведение Всероссийской перепеси населения 2020 года</t>
  </si>
  <si>
    <t>Развитие системы обращения с отходами</t>
  </si>
  <si>
    <t>20510</t>
  </si>
  <si>
    <t>Строительство, реконструкция, капитальный ремонт школ, интернатов, детских садов</t>
  </si>
  <si>
    <t>24050</t>
  </si>
  <si>
    <t>Проекты благоустройства Всероссийского конкурса "Малые города"</t>
  </si>
  <si>
    <t>28160</t>
  </si>
  <si>
    <t>71400</t>
  </si>
  <si>
    <t>Резервный фонд Правительства Архангельской области</t>
  </si>
  <si>
    <t>Мероприятия в области коммунального хозяйства</t>
  </si>
  <si>
    <t>23520</t>
  </si>
  <si>
    <t>L4670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</si>
  <si>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</si>
  <si>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55192</t>
  </si>
  <si>
    <t>A1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</si>
  <si>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</t>
  </si>
  <si>
    <t>Поддержка мер по обеспечению сбалансированности местных бюджетов</t>
  </si>
  <si>
    <t>28020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</si>
  <si>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</si>
  <si>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78770</t>
  </si>
  <si>
    <t>S6640</t>
  </si>
  <si>
    <t>Другие вопросы в области жилищно-коммунального хозяйства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</si>
  <si>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</si>
  <si>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Гранты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</si>
  <si>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78040</t>
  </si>
  <si>
    <t>Расходы на проведение мероприятий за счет благотворительной помощи</t>
  </si>
  <si>
    <t>27400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</si>
  <si>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</si>
  <si>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78621</t>
  </si>
  <si>
    <t>Реализация общеобразовательных программ (кроме персонифицированного финансирования)</t>
  </si>
  <si>
    <t>78622</t>
  </si>
  <si>
    <t>Реализация общеобразовательных программ (в рамках персонифицированного финансирования)</t>
  </si>
  <si>
    <t>24080</t>
  </si>
  <si>
    <t>Обеспечение функционирования модели персонифицированного финансирования дополнительного образования детей</t>
  </si>
  <si>
    <t>310</t>
  </si>
  <si>
    <t>Публичные нормативные социальные выплаты гражданам</t>
  </si>
  <si>
    <t>P2</t>
  </si>
  <si>
    <t>52323</t>
  </si>
  <si>
    <t>Создание новых мест в общеобразовательных организациях</t>
  </si>
  <si>
    <t>E1</t>
  </si>
  <si>
    <t>55200</t>
  </si>
  <si>
    <t>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</si>
  <si>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N 597 "О мероприятиях по реализации государственной социальной политики"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</si>
  <si>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N 761 "О Национальной стратегии действий в интересах детей на 2012 - 2017 годы"</t>
  </si>
  <si>
    <t>S8300</t>
  </si>
  <si>
    <t>S6830</t>
  </si>
  <si>
    <t>Укрепление материально-технической базы муниципальных дошкольных образовательных организаций</t>
  </si>
  <si>
    <t>S6560</t>
  </si>
  <si>
    <t>76800</t>
  </si>
  <si>
    <t>Укрепление материально-технической базы пищеблоков и столовых муниципальных общеобразовательных организации в Архангельской области в целях создания условий для организации горячего питания обучающихся. получающих начальное общее образование</t>
  </si>
  <si>
    <t>Создание дополнительных мест для детей в возрасте от 1.5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220 мест в г.Мезень)</t>
  </si>
  <si>
    <t>Проведение выборов представительного органа муниципального района</t>
  </si>
  <si>
    <t>21070</t>
  </si>
  <si>
    <t>Специальные расходы</t>
  </si>
  <si>
    <t>880</t>
  </si>
  <si>
    <t>26010</t>
  </si>
  <si>
    <t>Строительство, реконструкция, капитальный ремонт учреждений здравоохранения</t>
  </si>
  <si>
    <t>78880</t>
  </si>
  <si>
    <t>Реализация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</si>
  <si>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S8530</t>
  </si>
  <si>
    <t>Мероприятия по реализации молодежной политики в муниципальных образованиях</t>
  </si>
  <si>
    <t>74750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</si>
  <si>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</si>
  <si>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S031П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</si>
  <si>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(гранта) из федерального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</si>
  <si>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</si>
  <si>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F3</t>
  </si>
  <si>
    <t>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</si>
  <si>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</si>
  <si>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67484</t>
  </si>
  <si>
    <t>S852П</t>
  </si>
  <si>
    <t>Мероприятия по развитию физической культуры и спорта в муниципальных образованиях за счет дотации (гранта) из федерального бюджета (капитальный ремонт крытых спортивных объектов муниципальных образований)</t>
  </si>
  <si>
    <t>S031Ц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</si>
  <si>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</si>
  <si>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28150</t>
  </si>
  <si>
    <t>Поддержка коммунального хозяйства поселений</t>
  </si>
  <si>
    <t>L519F</t>
  </si>
  <si>
    <t>Государственная поддержка отрасли культуры за счет средств резервного фонда Правительства Российской Федерации</t>
  </si>
  <si>
    <t>Муниципальная программа «Формирование современной комфортной городской среды в муниципальном образовании  «Мезенский муниципальный район» на 2018-2024 годы»</t>
  </si>
  <si>
    <t>025</t>
  </si>
  <si>
    <t xml:space="preserve">КОНТРОЛЬНО - СЧЕТНАЯ КОМИССИЯ МО "МЕЗЕНСКИЙ МУНИЦИПАЛЬНЫЙ РАЙОН АРХАНГЕЛЬСКОЙ ОБЛАСТИ" </t>
  </si>
  <si>
    <t>Расходы на обеспечение деятельности контрольно-счетной комиссии</t>
  </si>
  <si>
    <t>20240</t>
  </si>
  <si>
    <t>S6430</t>
  </si>
  <si>
    <t>Оснащение медицинских кабинетов муниципальных образовательных организаций Архангельской области</t>
  </si>
  <si>
    <t>Приложение № 2</t>
  </si>
  <si>
    <t xml:space="preserve">Отчет об исполнении бюджета муниципального района </t>
  </si>
  <si>
    <t>по разделам и подразделам классификациии расходов бюджета за 2021 год</t>
  </si>
  <si>
    <t>Исполнено</t>
  </si>
  <si>
    <t>Процент исполнения</t>
  </si>
  <si>
    <t>Приложение № 3</t>
  </si>
  <si>
    <t>Отчет об исполнении бюджета муниципального района</t>
  </si>
  <si>
    <t xml:space="preserve">в разрезе ведомственной структуры расходов бюджета за 2021 год </t>
  </si>
  <si>
    <t>Муниципальная программа «Экономическое развитие и инвестиционная деятельность на территории муниципального образования «Мезенский муниципальный район» на 2021-2025 годы»</t>
  </si>
  <si>
    <t>от  24 марта 2022 года №</t>
  </si>
  <si>
    <t>от 24 марта 2022 года №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</si>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</sst>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р_._-;\-* #,##0.0_р_._-;_-* &quot;-&quot;?_р_._-;_-@_-"/>
    <numFmt numFmtId="165" formatCode="#,##0.00_ ;[Red]\-#,##0.00\ "/>
    <numFmt numFmtId="166" formatCode="#,##0_ ;[Red]\-#,##0\ "/>
    <numFmt numFmtId="167" formatCode="#,##0.0"/>
  </numFmts>
  <fonts count="2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Сur"/>
      <charset val="204"/>
    </font>
    <font>
      <sz val="12"/>
      <name val="Arial Сur"/>
      <charset val="204"/>
    </font>
    <font>
      <b/>
      <sz val="10"/>
      <name val="Arial Сur"/>
      <charset val="204"/>
    </font>
    <font>
      <sz val="10"/>
      <name val="Arial Сur"/>
      <charset val="204"/>
    </font>
    <font>
      <sz val="10"/>
      <name val="Arial Cyr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49" fontId="7" fillId="0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2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wrapText="1"/>
    </xf>
    <xf numFmtId="0" fontId="0" fillId="2" borderId="18" xfId="0" applyFill="1" applyBorder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" xfId="0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10" fillId="0" borderId="2" xfId="0" applyFont="1" applyFill="1" applyBorder="1"/>
    <xf numFmtId="0" fontId="0" fillId="0" borderId="0" xfId="0" applyAlignment="1">
      <alignment horizontal="right" vertical="center"/>
    </xf>
    <xf numFmtId="0" fontId="0" fillId="0" borderId="0" xfId="0" applyFill="1" applyBorder="1"/>
    <xf numFmtId="2" fontId="0" fillId="0" borderId="0" xfId="0" applyNumberFormat="1" applyFill="1"/>
    <xf numFmtId="2" fontId="0" fillId="0" borderId="0" xfId="0" applyNumberFormat="1" applyFill="1" applyBorder="1"/>
    <xf numFmtId="49" fontId="15" fillId="0" borderId="1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0" xfId="0" applyFont="1" applyFill="1" applyBorder="1"/>
    <xf numFmtId="0" fontId="17" fillId="0" borderId="24" xfId="0" applyFont="1" applyFill="1" applyBorder="1"/>
    <xf numFmtId="0" fontId="18" fillId="0" borderId="24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6" fillId="0" borderId="2" xfId="0" applyFont="1" applyFill="1" applyBorder="1" applyAlignment="1">
      <alignment horizontal="left" vertical="justify" wrapText="1"/>
    </xf>
    <xf numFmtId="0" fontId="6" fillId="0" borderId="28" xfId="0" applyFont="1" applyBorder="1" applyAlignment="1">
      <alignment wrapText="1"/>
    </xf>
    <xf numFmtId="0" fontId="6" fillId="0" borderId="28" xfId="0" applyFont="1" applyBorder="1"/>
    <xf numFmtId="49" fontId="7" fillId="0" borderId="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165" fontId="0" fillId="0" borderId="29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center" vertical="center"/>
    </xf>
    <xf numFmtId="0" fontId="15" fillId="0" borderId="0" xfId="0" applyFont="1"/>
    <xf numFmtId="49" fontId="0" fillId="0" borderId="1" xfId="0" applyNumberForma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right" vertical="center"/>
    </xf>
    <xf numFmtId="165" fontId="10" fillId="0" borderId="29" xfId="0" applyNumberFormat="1" applyFont="1" applyFill="1" applyBorder="1" applyAlignment="1">
      <alignment horizontal="right" vertical="center"/>
    </xf>
    <xf numFmtId="165" fontId="0" fillId="0" borderId="3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0" fillId="2" borderId="1" xfId="0" applyFill="1" applyBorder="1"/>
    <xf numFmtId="49" fontId="8" fillId="0" borderId="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justify" wrapText="1"/>
    </xf>
    <xf numFmtId="0" fontId="1" fillId="0" borderId="8" xfId="0" applyFont="1" applyFill="1" applyBorder="1"/>
    <xf numFmtId="0" fontId="15" fillId="2" borderId="1" xfId="0" applyFont="1" applyFill="1" applyBorder="1"/>
    <xf numFmtId="0" fontId="15" fillId="2" borderId="18" xfId="0" applyFont="1" applyFill="1" applyBorder="1"/>
    <xf numFmtId="0" fontId="23" fillId="0" borderId="0" xfId="0" applyFont="1" applyFill="1"/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1" fillId="2" borderId="29" xfId="0" applyNumberFormat="1" applyFont="1" applyFill="1" applyBorder="1" applyAlignment="1">
      <alignment horizontal="right" vertical="center"/>
    </xf>
    <xf numFmtId="4" fontId="11" fillId="0" borderId="29" xfId="0" applyNumberFormat="1" applyFont="1" applyFill="1" applyBorder="1" applyAlignment="1">
      <alignment horizontal="right" vertical="center"/>
    </xf>
    <xf numFmtId="4" fontId="10" fillId="0" borderId="29" xfId="0" applyNumberFormat="1" applyFont="1" applyFill="1" applyBorder="1" applyAlignment="1">
      <alignment horizontal="right" vertical="center"/>
    </xf>
    <xf numFmtId="4" fontId="1" fillId="0" borderId="29" xfId="0" applyNumberFormat="1" applyFon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 horizontal="right" vertical="center"/>
    </xf>
    <xf numFmtId="4" fontId="15" fillId="0" borderId="29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4" fontId="11" fillId="2" borderId="34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21" fillId="0" borderId="29" xfId="0" applyNumberFormat="1" applyFon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justify" wrapText="1"/>
    </xf>
    <xf numFmtId="49" fontId="3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0" fillId="0" borderId="2" xfId="0" applyFill="1" applyBorder="1"/>
    <xf numFmtId="0" fontId="6" fillId="0" borderId="2" xfId="0" applyFont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49" fontId="11" fillId="0" borderId="6" xfId="0" applyNumberFormat="1" applyFont="1" applyFill="1" applyBorder="1" applyAlignment="1">
      <alignment horizontal="center" vertical="center"/>
    </xf>
    <xf numFmtId="0" fontId="0" fillId="2" borderId="33" xfId="0" applyFill="1" applyBorder="1"/>
    <xf numFmtId="0" fontId="0" fillId="0" borderId="2" xfId="0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left" vertical="center" wrapText="1"/>
    </xf>
    <xf numFmtId="4" fontId="8" fillId="0" borderId="29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vertical="center" wrapText="1"/>
    </xf>
    <xf numFmtId="0" fontId="6" fillId="0" borderId="28" xfId="0" applyFont="1" applyBorder="1" applyAlignment="1">
      <alignment wrapText="1"/>
    </xf>
    <xf numFmtId="0" fontId="6" fillId="0" borderId="27" xfId="0" applyFont="1" applyFill="1" applyBorder="1" applyAlignment="1">
      <alignment vertical="center" wrapText="1"/>
    </xf>
    <xf numFmtId="4" fontId="0" fillId="0" borderId="29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2" xfId="0" applyFont="1" applyFill="1" applyBorder="1"/>
    <xf numFmtId="0" fontId="10" fillId="0" borderId="0" xfId="0" applyFont="1"/>
    <xf numFmtId="0" fontId="6" fillId="0" borderId="28" xfId="0" applyFont="1" applyFill="1" applyBorder="1" applyAlignment="1">
      <alignment wrapText="1"/>
    </xf>
    <xf numFmtId="49" fontId="22" fillId="0" borderId="27" xfId="0" applyNumberFormat="1" applyFont="1" applyFill="1" applyBorder="1" applyAlignment="1">
      <alignment horizontal="left" vertical="center" wrapText="1"/>
    </xf>
    <xf numFmtId="4" fontId="22" fillId="0" borderId="29" xfId="0" applyNumberFormat="1" applyFont="1" applyFill="1" applyBorder="1" applyAlignment="1">
      <alignment horizontal="right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" fontId="0" fillId="0" borderId="0" xfId="0" applyNumberFormat="1"/>
    <xf numFmtId="3" fontId="7" fillId="0" borderId="10" xfId="0" applyNumberFormat="1" applyFont="1" applyFill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0" xfId="0" applyFont="1"/>
    <xf numFmtId="0" fontId="2" fillId="0" borderId="28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6" fillId="0" borderId="3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" fontId="0" fillId="0" borderId="10" xfId="0" applyNumberFormat="1" applyFill="1" applyBorder="1" applyAlignment="1">
      <alignment horizontal="center" vertical="center" wrapText="1"/>
    </xf>
    <xf numFmtId="166" fontId="10" fillId="0" borderId="29" xfId="0" applyNumberFormat="1" applyFont="1" applyFill="1" applyBorder="1" applyAlignment="1">
      <alignment horizontal="right" vertical="center"/>
    </xf>
    <xf numFmtId="166" fontId="0" fillId="0" borderId="29" xfId="0" applyNumberFormat="1" applyFill="1" applyBorder="1" applyAlignment="1">
      <alignment horizontal="right" vertical="center"/>
    </xf>
    <xf numFmtId="166" fontId="17" fillId="0" borderId="10" xfId="0" applyNumberFormat="1" applyFont="1" applyFill="1" applyBorder="1" applyAlignment="1">
      <alignment horizontal="right" vertical="center"/>
    </xf>
    <xf numFmtId="3" fontId="11" fillId="2" borderId="29" xfId="0" applyNumberFormat="1" applyFont="1" applyFill="1" applyBorder="1" applyAlignment="1">
      <alignment horizontal="right" vertical="center"/>
    </xf>
    <xf numFmtId="167" fontId="10" fillId="0" borderId="29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167" fontId="0" fillId="0" borderId="29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11" fillId="2" borderId="34" xfId="0" applyNumberFormat="1" applyFont="1" applyFill="1" applyBorder="1" applyAlignment="1">
      <alignment horizontal="right" vertical="center"/>
    </xf>
    <xf numFmtId="3" fontId="19" fillId="0" borderId="29" xfId="0" applyNumberFormat="1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horizontal="right" vertical="center"/>
    </xf>
    <xf numFmtId="3" fontId="22" fillId="0" borderId="29" xfId="0" applyNumberFormat="1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Alignment="1"/>
    <xf numFmtId="0" fontId="11" fillId="0" borderId="0" xfId="0" quotePrefix="1" applyFont="1" applyFill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topLeftCell="A33" zoomScale="80" zoomScaleNormal="100" zoomScaleSheetLayoutView="80" workbookViewId="0">
      <selection activeCell="A54" sqref="A54"/>
    </sheetView>
  </sheetViews>
  <sheetFormatPr defaultColWidth="9.140625" defaultRowHeight="12.75"/>
  <cols>
    <col min="1" max="1" width="72.140625" style="59" customWidth="1"/>
    <col min="2" max="2" width="6.42578125" style="60" customWidth="1"/>
    <col min="3" max="3" width="5.28515625" style="60" customWidth="1"/>
    <col min="4" max="4" width="18.7109375" style="26" customWidth="1"/>
    <col min="5" max="5" width="20" style="27" customWidth="1"/>
    <col min="6" max="6" width="8.5703125" style="27" customWidth="1"/>
    <col min="7" max="16384" width="9.140625" style="27"/>
  </cols>
  <sheetData>
    <row r="1" spans="1:6">
      <c r="D1" s="75"/>
      <c r="E1" s="243" t="s">
        <v>471</v>
      </c>
      <c r="F1" s="244"/>
    </row>
    <row r="2" spans="1:6">
      <c r="D2" s="72"/>
      <c r="E2" s="220"/>
      <c r="F2" s="220" t="s">
        <v>46</v>
      </c>
    </row>
    <row r="3" spans="1:6">
      <c r="D3" s="72"/>
      <c r="E3" s="220"/>
      <c r="F3" s="221" t="s">
        <v>47</v>
      </c>
    </row>
    <row r="4" spans="1:6">
      <c r="D4" s="75"/>
      <c r="E4" s="244" t="s">
        <v>480</v>
      </c>
      <c r="F4" s="244"/>
    </row>
    <row r="5" spans="1:6" ht="22.5" customHeight="1">
      <c r="A5" s="242" t="s">
        <v>472</v>
      </c>
      <c r="B5" s="242"/>
      <c r="C5" s="242"/>
      <c r="D5" s="242"/>
      <c r="E5" s="242"/>
      <c r="F5" s="242"/>
    </row>
    <row r="6" spans="1:6" ht="15.75">
      <c r="A6" s="242" t="s">
        <v>473</v>
      </c>
      <c r="B6" s="242"/>
      <c r="C6" s="242"/>
      <c r="D6" s="242"/>
      <c r="E6" s="242"/>
      <c r="F6" s="242"/>
    </row>
    <row r="7" spans="1:6" s="189" customFormat="1" ht="15.75">
      <c r="A7" s="219"/>
      <c r="B7" s="219"/>
      <c r="C7" s="219"/>
      <c r="D7" s="219"/>
      <c r="E7" s="219"/>
      <c r="F7" s="219"/>
    </row>
    <row r="8" spans="1:6" ht="43.5" customHeight="1">
      <c r="A8" s="61" t="s">
        <v>10</v>
      </c>
      <c r="B8" s="62" t="s">
        <v>11</v>
      </c>
      <c r="C8" s="63" t="s">
        <v>12</v>
      </c>
      <c r="D8" s="91" t="s">
        <v>159</v>
      </c>
      <c r="E8" s="91" t="s">
        <v>474</v>
      </c>
      <c r="F8" s="222" t="s">
        <v>475</v>
      </c>
    </row>
    <row r="9" spans="1:6" ht="10.5" customHeight="1">
      <c r="A9" s="11">
        <v>1</v>
      </c>
      <c r="B9" s="29">
        <v>2</v>
      </c>
      <c r="C9" s="64">
        <v>3</v>
      </c>
      <c r="D9" s="28" t="s">
        <v>48</v>
      </c>
      <c r="E9" s="28">
        <v>5</v>
      </c>
      <c r="F9" s="28">
        <v>6</v>
      </c>
    </row>
    <row r="10" spans="1:6" ht="11.25" customHeight="1">
      <c r="A10" s="65"/>
      <c r="B10" s="66"/>
      <c r="C10" s="67"/>
      <c r="D10" s="25"/>
      <c r="E10" s="25"/>
      <c r="F10" s="25"/>
    </row>
    <row r="11" spans="1:6">
      <c r="A11" s="4" t="s">
        <v>33</v>
      </c>
      <c r="B11" s="17" t="s">
        <v>20</v>
      </c>
      <c r="C11" s="1"/>
      <c r="D11" s="109">
        <f>SUM(D12:D19)</f>
        <v>112675867.31</v>
      </c>
      <c r="E11" s="109">
        <f>SUM(E12:E19)</f>
        <v>110105611.81999999</v>
      </c>
      <c r="F11" s="223">
        <f>E11/D11*100</f>
        <v>97.718894425788108</v>
      </c>
    </row>
    <row r="12" spans="1:6" ht="25.5">
      <c r="A12" s="186" t="s">
        <v>49</v>
      </c>
      <c r="B12" s="1" t="s">
        <v>20</v>
      </c>
      <c r="C12" s="1" t="s">
        <v>17</v>
      </c>
      <c r="D12" s="104">
        <f>ведомств!J390</f>
        <v>2715500</v>
      </c>
      <c r="E12" s="104">
        <f>ведомств!K390</f>
        <v>2698744.77</v>
      </c>
      <c r="F12" s="224">
        <f>E12/D12*100</f>
        <v>99.38297808874978</v>
      </c>
    </row>
    <row r="13" spans="1:6" ht="38.25">
      <c r="A13" s="2" t="s">
        <v>34</v>
      </c>
      <c r="B13" s="1" t="s">
        <v>20</v>
      </c>
      <c r="C13" s="1" t="s">
        <v>13</v>
      </c>
      <c r="D13" s="104">
        <f>ведомств!J360</f>
        <v>1237436.79</v>
      </c>
      <c r="E13" s="104">
        <f>ведомств!K360</f>
        <v>712128.68</v>
      </c>
      <c r="F13" s="224">
        <f t="shared" ref="F13:F75" si="0">E13/D13*100</f>
        <v>57.54869143659451</v>
      </c>
    </row>
    <row r="14" spans="1:6" ht="38.25">
      <c r="A14" s="186" t="s">
        <v>0</v>
      </c>
      <c r="B14" s="1" t="s">
        <v>20</v>
      </c>
      <c r="C14" s="1" t="s">
        <v>16</v>
      </c>
      <c r="D14" s="104">
        <f>ведомств!J396+ведомств!J694</f>
        <v>49327119.369999997</v>
      </c>
      <c r="E14" s="104">
        <f>ведомств!K396+ведомств!K694</f>
        <v>48962484.239999995</v>
      </c>
      <c r="F14" s="224">
        <f t="shared" si="0"/>
        <v>99.260781625489031</v>
      </c>
    </row>
    <row r="15" spans="1:6">
      <c r="A15" s="14" t="s">
        <v>260</v>
      </c>
      <c r="B15" s="1" t="s">
        <v>20</v>
      </c>
      <c r="C15" s="1" t="s">
        <v>18</v>
      </c>
      <c r="D15" s="104">
        <f>ведомств!J429</f>
        <v>4787.28</v>
      </c>
      <c r="E15" s="104">
        <f>ведомств!K429</f>
        <v>4787.28</v>
      </c>
      <c r="F15" s="224">
        <f t="shared" si="0"/>
        <v>100</v>
      </c>
    </row>
    <row r="16" spans="1:6" ht="26.25" customHeight="1">
      <c r="A16" s="184" t="s">
        <v>35</v>
      </c>
      <c r="B16" s="1" t="s">
        <v>20</v>
      </c>
      <c r="C16" s="1" t="s">
        <v>3</v>
      </c>
      <c r="D16" s="104">
        <f>ведомств!J373+ведомств!J701+ведомств!J348</f>
        <v>17813559.260000002</v>
      </c>
      <c r="E16" s="104">
        <f>ведомств!K373+ведомств!K701+ведомств!K348</f>
        <v>17748841.630000003</v>
      </c>
      <c r="F16" s="224">
        <f t="shared" si="0"/>
        <v>99.636694559153483</v>
      </c>
    </row>
    <row r="17" spans="1:6" ht="12.75" customHeight="1">
      <c r="A17" s="5" t="s">
        <v>77</v>
      </c>
      <c r="B17" s="1" t="s">
        <v>20</v>
      </c>
      <c r="C17" s="1" t="s">
        <v>2</v>
      </c>
      <c r="D17" s="104">
        <f>ведомств!J435</f>
        <v>360600</v>
      </c>
      <c r="E17" s="104">
        <f>ведомств!K435</f>
        <v>360600</v>
      </c>
      <c r="F17" s="224">
        <f t="shared" si="0"/>
        <v>100</v>
      </c>
    </row>
    <row r="18" spans="1:6">
      <c r="A18" s="183" t="s">
        <v>23</v>
      </c>
      <c r="B18" s="1" t="s">
        <v>20</v>
      </c>
      <c r="C18" s="1" t="s">
        <v>19</v>
      </c>
      <c r="D18" s="104">
        <f>ведомств!J718</f>
        <v>251084.14</v>
      </c>
      <c r="E18" s="104">
        <f>ведомств!K718</f>
        <v>0</v>
      </c>
      <c r="F18" s="224">
        <f t="shared" si="0"/>
        <v>0</v>
      </c>
    </row>
    <row r="19" spans="1:6">
      <c r="A19" s="183" t="s">
        <v>1</v>
      </c>
      <c r="B19" s="1" t="s">
        <v>20</v>
      </c>
      <c r="C19" s="1" t="s">
        <v>54</v>
      </c>
      <c r="D19" s="104">
        <f>ведомств!J14+ведомств!J444+ведомств!J724</f>
        <v>40965780.469999999</v>
      </c>
      <c r="E19" s="104">
        <f>ведомств!K14+ведомств!K444+ведомств!K724</f>
        <v>39618025.220000006</v>
      </c>
      <c r="F19" s="224">
        <f t="shared" si="0"/>
        <v>96.710046203106089</v>
      </c>
    </row>
    <row r="20" spans="1:6">
      <c r="A20" s="68"/>
      <c r="B20" s="45"/>
      <c r="C20" s="45"/>
      <c r="D20" s="104"/>
      <c r="E20" s="104"/>
      <c r="F20" s="224"/>
    </row>
    <row r="21" spans="1:6">
      <c r="A21" s="6" t="s">
        <v>61</v>
      </c>
      <c r="B21" s="17" t="s">
        <v>17</v>
      </c>
      <c r="C21" s="1"/>
      <c r="D21" s="109">
        <f>+D22</f>
        <v>1736025.5</v>
      </c>
      <c r="E21" s="109">
        <f>+E22</f>
        <v>1736025.5</v>
      </c>
      <c r="F21" s="223">
        <f t="shared" si="0"/>
        <v>100</v>
      </c>
    </row>
    <row r="22" spans="1:6">
      <c r="A22" s="5" t="s">
        <v>62</v>
      </c>
      <c r="B22" s="1" t="s">
        <v>17</v>
      </c>
      <c r="C22" s="1" t="s">
        <v>13</v>
      </c>
      <c r="D22" s="104">
        <f>+ведомств!J744</f>
        <v>1736025.5</v>
      </c>
      <c r="E22" s="104">
        <f>+ведомств!K744</f>
        <v>1736025.5</v>
      </c>
      <c r="F22" s="224">
        <f t="shared" si="0"/>
        <v>100</v>
      </c>
    </row>
    <row r="23" spans="1:6">
      <c r="A23" s="68"/>
      <c r="B23" s="45"/>
      <c r="C23" s="45"/>
      <c r="D23" s="104"/>
      <c r="E23" s="104"/>
      <c r="F23" s="224"/>
    </row>
    <row r="24" spans="1:6" ht="12.75" customHeight="1">
      <c r="A24" s="6" t="s">
        <v>27</v>
      </c>
      <c r="B24" s="17" t="s">
        <v>13</v>
      </c>
      <c r="C24" s="1"/>
      <c r="D24" s="109">
        <f>SUM(D25:D28)</f>
        <v>2345013</v>
      </c>
      <c r="E24" s="109">
        <f>SUM(E25:E28)</f>
        <v>2135213</v>
      </c>
      <c r="F24" s="223">
        <f t="shared" si="0"/>
        <v>91.053354501659484</v>
      </c>
    </row>
    <row r="25" spans="1:6" ht="12.75" hidden="1" customHeight="1">
      <c r="A25" s="99" t="s">
        <v>184</v>
      </c>
      <c r="B25" s="13" t="s">
        <v>13</v>
      </c>
      <c r="C25" s="1" t="s">
        <v>17</v>
      </c>
      <c r="D25" s="116"/>
      <c r="E25" s="116"/>
      <c r="F25" s="224" t="e">
        <f t="shared" si="0"/>
        <v>#DIV/0!</v>
      </c>
    </row>
    <row r="26" spans="1:6" hidden="1">
      <c r="A26" s="183" t="s">
        <v>357</v>
      </c>
      <c r="B26" s="1" t="s">
        <v>13</v>
      </c>
      <c r="C26" s="1" t="s">
        <v>14</v>
      </c>
      <c r="D26" s="104"/>
      <c r="E26" s="104"/>
      <c r="F26" s="224" t="e">
        <f t="shared" si="0"/>
        <v>#DIV/0!</v>
      </c>
    </row>
    <row r="27" spans="1:6" ht="25.5">
      <c r="A27" s="15" t="s">
        <v>358</v>
      </c>
      <c r="B27" s="1" t="s">
        <v>13</v>
      </c>
      <c r="C27" s="1" t="s">
        <v>31</v>
      </c>
      <c r="D27" s="104">
        <f>ведомств!J752+ведомств!J476</f>
        <v>2325013</v>
      </c>
      <c r="E27" s="104">
        <f>ведомств!K752+ведомств!K476</f>
        <v>2125013</v>
      </c>
      <c r="F27" s="224">
        <f t="shared" si="0"/>
        <v>91.397897560142667</v>
      </c>
    </row>
    <row r="28" spans="1:6" ht="23.25" customHeight="1">
      <c r="A28" s="15" t="s">
        <v>261</v>
      </c>
      <c r="B28" s="1" t="s">
        <v>13</v>
      </c>
      <c r="C28" s="1" t="s">
        <v>30</v>
      </c>
      <c r="D28" s="104">
        <f>ведомств!J482</f>
        <v>20000</v>
      </c>
      <c r="E28" s="104">
        <f>ведомств!K482</f>
        <v>10200</v>
      </c>
      <c r="F28" s="224">
        <f t="shared" si="0"/>
        <v>51</v>
      </c>
    </row>
    <row r="29" spans="1:6">
      <c r="A29" s="68"/>
      <c r="B29" s="45"/>
      <c r="C29" s="45"/>
      <c r="D29" s="104"/>
      <c r="E29" s="104"/>
      <c r="F29" s="224"/>
    </row>
    <row r="30" spans="1:6">
      <c r="A30" s="4" t="s">
        <v>15</v>
      </c>
      <c r="B30" s="69" t="s">
        <v>16</v>
      </c>
      <c r="C30" s="3"/>
      <c r="D30" s="109">
        <f>SUM(D31:D34)</f>
        <v>18762778.98</v>
      </c>
      <c r="E30" s="109">
        <f>SUM(E31:E34)</f>
        <v>12261035.240000002</v>
      </c>
      <c r="F30" s="223">
        <f t="shared" si="0"/>
        <v>65.347650542968779</v>
      </c>
    </row>
    <row r="31" spans="1:6">
      <c r="A31" s="183" t="s">
        <v>37</v>
      </c>
      <c r="B31" s="1" t="s">
        <v>16</v>
      </c>
      <c r="C31" s="1" t="s">
        <v>18</v>
      </c>
      <c r="D31" s="104">
        <f>ведомств!J489</f>
        <v>50000</v>
      </c>
      <c r="E31" s="104">
        <f>ведомств!K489</f>
        <v>49846</v>
      </c>
      <c r="F31" s="224">
        <f t="shared" si="0"/>
        <v>99.692000000000007</v>
      </c>
    </row>
    <row r="32" spans="1:6">
      <c r="A32" s="2" t="s">
        <v>24</v>
      </c>
      <c r="B32" s="1" t="s">
        <v>16</v>
      </c>
      <c r="C32" s="1" t="s">
        <v>28</v>
      </c>
      <c r="D32" s="104">
        <f>+ведомств!J495+ведомств!J762</f>
        <v>4093720.6399999997</v>
      </c>
      <c r="E32" s="104">
        <f>+ведомств!K495+ведомств!K762</f>
        <v>3928342.33</v>
      </c>
      <c r="F32" s="224">
        <f t="shared" si="0"/>
        <v>95.960195515441924</v>
      </c>
    </row>
    <row r="33" spans="1:6">
      <c r="A33" s="183" t="s">
        <v>69</v>
      </c>
      <c r="B33" s="1" t="s">
        <v>16</v>
      </c>
      <c r="C33" s="1" t="s">
        <v>14</v>
      </c>
      <c r="D33" s="104">
        <f>ведомств!J513+ведомств!J768</f>
        <v>14388162.309999999</v>
      </c>
      <c r="E33" s="104">
        <f>ведомств!K513+ведомств!K768</f>
        <v>8086682.1100000003</v>
      </c>
      <c r="F33" s="224">
        <f t="shared" si="0"/>
        <v>56.203717582332459</v>
      </c>
    </row>
    <row r="34" spans="1:6">
      <c r="A34" s="183" t="s">
        <v>38</v>
      </c>
      <c r="B34" s="1" t="s">
        <v>16</v>
      </c>
      <c r="C34" s="1" t="s">
        <v>32</v>
      </c>
      <c r="D34" s="104">
        <f>ведомств!J526</f>
        <v>230896.03</v>
      </c>
      <c r="E34" s="104">
        <f>ведомств!K526</f>
        <v>196164.8</v>
      </c>
      <c r="F34" s="224">
        <f t="shared" si="0"/>
        <v>84.958065324899692</v>
      </c>
    </row>
    <row r="35" spans="1:6" ht="9.75" customHeight="1">
      <c r="A35" s="68"/>
      <c r="B35" s="45"/>
      <c r="C35" s="45"/>
      <c r="D35" s="104"/>
      <c r="E35" s="104"/>
      <c r="F35" s="224"/>
    </row>
    <row r="36" spans="1:6">
      <c r="A36" s="74" t="s">
        <v>51</v>
      </c>
      <c r="B36" s="69" t="s">
        <v>18</v>
      </c>
      <c r="C36" s="45"/>
      <c r="D36" s="109">
        <f>SUM(D37:D40)</f>
        <v>28352026.530000001</v>
      </c>
      <c r="E36" s="109">
        <f>SUM(E37:E40)</f>
        <v>19547939.690000001</v>
      </c>
      <c r="F36" s="223">
        <f t="shared" si="0"/>
        <v>68.947239694897405</v>
      </c>
    </row>
    <row r="37" spans="1:6">
      <c r="A37" s="157" t="s">
        <v>70</v>
      </c>
      <c r="B37" s="1" t="s">
        <v>18</v>
      </c>
      <c r="C37" s="1" t="s">
        <v>20</v>
      </c>
      <c r="D37" s="104">
        <f>ведомств!J542+ведомств!J782</f>
        <v>7635940</v>
      </c>
      <c r="E37" s="104">
        <f>ведомств!K542+ведомств!K782</f>
        <v>383854.54000000004</v>
      </c>
      <c r="F37" s="224">
        <f t="shared" si="0"/>
        <v>5.0269454710225601</v>
      </c>
    </row>
    <row r="38" spans="1:6">
      <c r="A38" s="157" t="s">
        <v>52</v>
      </c>
      <c r="B38" s="1" t="s">
        <v>18</v>
      </c>
      <c r="C38" s="1" t="s">
        <v>17</v>
      </c>
      <c r="D38" s="104">
        <f>ведомств!J561+ведомств!J788</f>
        <v>7203475.5700000003</v>
      </c>
      <c r="E38" s="104">
        <f>ведомств!K561+ведомств!K788</f>
        <v>5651474.1899999995</v>
      </c>
      <c r="F38" s="224">
        <f t="shared" si="0"/>
        <v>78.454825522508145</v>
      </c>
    </row>
    <row r="39" spans="1:6">
      <c r="A39" s="68" t="s">
        <v>81</v>
      </c>
      <c r="B39" s="1" t="s">
        <v>18</v>
      </c>
      <c r="C39" s="1" t="s">
        <v>13</v>
      </c>
      <c r="D39" s="104">
        <f>ведомств!J800+ведомств!J588</f>
        <v>4833828</v>
      </c>
      <c r="E39" s="104">
        <f>ведомств!K800+ведомств!K588</f>
        <v>4833828</v>
      </c>
      <c r="F39" s="224">
        <f t="shared" si="0"/>
        <v>100</v>
      </c>
    </row>
    <row r="40" spans="1:6" s="189" customFormat="1">
      <c r="A40" s="157" t="s">
        <v>407</v>
      </c>
      <c r="B40" s="182" t="s">
        <v>18</v>
      </c>
      <c r="C40" s="182" t="s">
        <v>18</v>
      </c>
      <c r="D40" s="104">
        <f>ведомств!J598</f>
        <v>8678782.9600000009</v>
      </c>
      <c r="E40" s="104">
        <f>ведомств!K598</f>
        <v>8678782.9600000009</v>
      </c>
      <c r="F40" s="224">
        <f t="shared" si="0"/>
        <v>100</v>
      </c>
    </row>
    <row r="41" spans="1:6">
      <c r="A41" s="68"/>
      <c r="B41" s="1"/>
      <c r="C41" s="1"/>
      <c r="D41" s="104"/>
      <c r="E41" s="104"/>
      <c r="F41" s="224"/>
    </row>
    <row r="42" spans="1:6">
      <c r="A42" s="4" t="s">
        <v>78</v>
      </c>
      <c r="B42" s="17" t="s">
        <v>3</v>
      </c>
      <c r="C42" s="1"/>
      <c r="D42" s="109">
        <f>D43+D44</f>
        <v>247390</v>
      </c>
      <c r="E42" s="109">
        <f>E43+E44</f>
        <v>247380</v>
      </c>
      <c r="F42" s="223">
        <f t="shared" si="0"/>
        <v>99.995957799426009</v>
      </c>
    </row>
    <row r="43" spans="1:6" ht="12" hidden="1" customHeight="1">
      <c r="A43" s="2" t="s">
        <v>79</v>
      </c>
      <c r="B43" s="1" t="s">
        <v>3</v>
      </c>
      <c r="C43" s="1" t="s">
        <v>13</v>
      </c>
      <c r="D43" s="104">
        <v>0</v>
      </c>
      <c r="E43" s="104">
        <v>0</v>
      </c>
      <c r="F43" s="224" t="e">
        <f t="shared" si="0"/>
        <v>#DIV/0!</v>
      </c>
    </row>
    <row r="44" spans="1:6" ht="12" customHeight="1">
      <c r="A44" s="183" t="s">
        <v>307</v>
      </c>
      <c r="B44" s="1" t="s">
        <v>3</v>
      </c>
      <c r="C44" s="1" t="s">
        <v>18</v>
      </c>
      <c r="D44" s="104">
        <f>ведомств!J601</f>
        <v>247390</v>
      </c>
      <c r="E44" s="104">
        <f>ведомств!K601</f>
        <v>247380</v>
      </c>
      <c r="F44" s="224">
        <f t="shared" si="0"/>
        <v>99.995957799426009</v>
      </c>
    </row>
    <row r="45" spans="1:6" ht="9.75" customHeight="1">
      <c r="A45" s="68"/>
      <c r="B45" s="1"/>
      <c r="C45" s="1"/>
      <c r="D45" s="104"/>
      <c r="E45" s="104"/>
      <c r="F45" s="224"/>
    </row>
    <row r="46" spans="1:6">
      <c r="A46" s="4" t="s">
        <v>25</v>
      </c>
      <c r="B46" s="18" t="s">
        <v>2</v>
      </c>
      <c r="C46" s="1"/>
      <c r="D46" s="109">
        <f>SUM(D47:D51)</f>
        <v>720799853.84000003</v>
      </c>
      <c r="E46" s="109">
        <f>SUM(E47:E51)</f>
        <v>664181976.36000001</v>
      </c>
      <c r="F46" s="223">
        <f t="shared" si="0"/>
        <v>92.145131942192677</v>
      </c>
    </row>
    <row r="47" spans="1:6">
      <c r="A47" s="70" t="s">
        <v>8</v>
      </c>
      <c r="B47" s="71" t="s">
        <v>2</v>
      </c>
      <c r="C47" s="71" t="s">
        <v>20</v>
      </c>
      <c r="D47" s="104">
        <f>ведомств!J146+ведомств!J608</f>
        <v>280423404.13</v>
      </c>
      <c r="E47" s="104">
        <f>ведомств!K146+ведомств!K608</f>
        <v>280227404.13</v>
      </c>
      <c r="F47" s="224">
        <f t="shared" si="0"/>
        <v>99.930105691210741</v>
      </c>
    </row>
    <row r="48" spans="1:6">
      <c r="A48" s="183" t="s">
        <v>26</v>
      </c>
      <c r="B48" s="1" t="s">
        <v>2</v>
      </c>
      <c r="C48" s="1" t="s">
        <v>17</v>
      </c>
      <c r="D48" s="104">
        <f>ведомств!J174+ведомств!J624</f>
        <v>385753997.55000001</v>
      </c>
      <c r="E48" s="104">
        <f>ведомств!K174+ведомств!K624</f>
        <v>336009062.00999999</v>
      </c>
      <c r="F48" s="224">
        <f t="shared" si="0"/>
        <v>87.104492537746864</v>
      </c>
    </row>
    <row r="49" spans="1:6">
      <c r="A49" s="2" t="s">
        <v>279</v>
      </c>
      <c r="B49" s="1" t="s">
        <v>2</v>
      </c>
      <c r="C49" s="1" t="s">
        <v>13</v>
      </c>
      <c r="D49" s="104">
        <f>ведомств!J22+ведомств!J222</f>
        <v>37992655.369999997</v>
      </c>
      <c r="E49" s="104">
        <f>ведомств!K22+ведомств!K222</f>
        <v>31541979.170000002</v>
      </c>
      <c r="F49" s="224">
        <f t="shared" si="0"/>
        <v>83.021254668359873</v>
      </c>
    </row>
    <row r="50" spans="1:6">
      <c r="A50" s="2" t="s">
        <v>275</v>
      </c>
      <c r="B50" s="1" t="s">
        <v>2</v>
      </c>
      <c r="C50" s="1" t="s">
        <v>2</v>
      </c>
      <c r="D50" s="104">
        <f>ведомств!J38+ведомств!J267</f>
        <v>3892606.79</v>
      </c>
      <c r="E50" s="104">
        <f>ведомств!K38+ведомств!K267</f>
        <v>3836933.98</v>
      </c>
      <c r="F50" s="224">
        <f t="shared" si="0"/>
        <v>98.569780792064023</v>
      </c>
    </row>
    <row r="51" spans="1:6">
      <c r="A51" s="2" t="s">
        <v>36</v>
      </c>
      <c r="B51" s="1" t="s">
        <v>2</v>
      </c>
      <c r="C51" s="1" t="s">
        <v>14</v>
      </c>
      <c r="D51" s="104">
        <f>ведомств!J289</f>
        <v>12737190</v>
      </c>
      <c r="E51" s="104">
        <f>ведомств!K289</f>
        <v>12566597.070000002</v>
      </c>
      <c r="F51" s="224">
        <f t="shared" si="0"/>
        <v>98.660670603170729</v>
      </c>
    </row>
    <row r="52" spans="1:6" ht="9" customHeight="1">
      <c r="A52" s="68"/>
      <c r="B52" s="45"/>
      <c r="C52" s="45"/>
      <c r="D52" s="104"/>
      <c r="E52" s="104"/>
      <c r="F52" s="224"/>
    </row>
    <row r="53" spans="1:6" ht="13.5" customHeight="1">
      <c r="A53" s="4" t="s">
        <v>276</v>
      </c>
      <c r="B53" s="18" t="s">
        <v>28</v>
      </c>
      <c r="C53" s="1"/>
      <c r="D53" s="109">
        <f>SUM(D54:D55)</f>
        <v>111876862.5</v>
      </c>
      <c r="E53" s="109">
        <f>SUM(E54:E55)</f>
        <v>110135321.82000001</v>
      </c>
      <c r="F53" s="223">
        <f t="shared" si="0"/>
        <v>98.443341508616228</v>
      </c>
    </row>
    <row r="54" spans="1:6">
      <c r="A54" s="183" t="s">
        <v>29</v>
      </c>
      <c r="B54" s="1" t="s">
        <v>28</v>
      </c>
      <c r="C54" s="1" t="s">
        <v>20</v>
      </c>
      <c r="D54" s="104">
        <f>ведомств!J45</f>
        <v>103303362.5</v>
      </c>
      <c r="E54" s="104">
        <f>ведомств!K45</f>
        <v>101563306.09</v>
      </c>
      <c r="F54" s="224">
        <f t="shared" si="0"/>
        <v>98.315585893924805</v>
      </c>
    </row>
    <row r="55" spans="1:6">
      <c r="A55" s="183" t="s">
        <v>277</v>
      </c>
      <c r="B55" s="1" t="s">
        <v>28</v>
      </c>
      <c r="C55" s="1" t="s">
        <v>16</v>
      </c>
      <c r="D55" s="104">
        <f>ведомств!J120</f>
        <v>8573500</v>
      </c>
      <c r="E55" s="104">
        <f>ведомств!K120</f>
        <v>8572015.7300000004</v>
      </c>
      <c r="F55" s="224">
        <f t="shared" si="0"/>
        <v>99.982687700472397</v>
      </c>
    </row>
    <row r="56" spans="1:6" ht="10.5" customHeight="1">
      <c r="A56" s="68"/>
      <c r="B56" s="45"/>
      <c r="C56" s="45"/>
      <c r="D56" s="104"/>
      <c r="E56" s="104"/>
      <c r="F56" s="224"/>
    </row>
    <row r="57" spans="1:6">
      <c r="A57" s="22" t="s">
        <v>164</v>
      </c>
      <c r="B57" s="17" t="s">
        <v>14</v>
      </c>
      <c r="C57" s="45"/>
      <c r="D57" s="109">
        <f>D58</f>
        <v>938743</v>
      </c>
      <c r="E57" s="109">
        <f>E58</f>
        <v>457568.8</v>
      </c>
      <c r="F57" s="223">
        <f t="shared" si="0"/>
        <v>48.742712329146528</v>
      </c>
    </row>
    <row r="58" spans="1:6">
      <c r="A58" s="183" t="s">
        <v>165</v>
      </c>
      <c r="B58" s="107" t="s">
        <v>14</v>
      </c>
      <c r="C58" s="107" t="s">
        <v>14</v>
      </c>
      <c r="D58" s="104">
        <f>ведомств!J636</f>
        <v>938743</v>
      </c>
      <c r="E58" s="104">
        <f>ведомств!K636</f>
        <v>457568.8</v>
      </c>
      <c r="F58" s="224">
        <f t="shared" si="0"/>
        <v>48.742712329146528</v>
      </c>
    </row>
    <row r="59" spans="1:6" ht="8.25" customHeight="1">
      <c r="A59" s="68"/>
      <c r="B59" s="107"/>
      <c r="C59" s="45"/>
      <c r="D59" s="104"/>
      <c r="E59" s="104"/>
      <c r="F59" s="224"/>
    </row>
    <row r="60" spans="1:6">
      <c r="A60" s="4" t="s">
        <v>5</v>
      </c>
      <c r="B60" s="18" t="s">
        <v>31</v>
      </c>
      <c r="C60" s="1"/>
      <c r="D60" s="109">
        <f>SUM(D61:D64)</f>
        <v>14331599.690000001</v>
      </c>
      <c r="E60" s="109">
        <f>SUM(E61:E64)</f>
        <v>12879144.52</v>
      </c>
      <c r="F60" s="223">
        <f t="shared" si="0"/>
        <v>89.865366034376009</v>
      </c>
    </row>
    <row r="61" spans="1:6">
      <c r="A61" s="183" t="s">
        <v>6</v>
      </c>
      <c r="B61" s="1" t="s">
        <v>31</v>
      </c>
      <c r="C61" s="1" t="s">
        <v>20</v>
      </c>
      <c r="D61" s="104">
        <f>ведомств!J653</f>
        <v>3500000</v>
      </c>
      <c r="E61" s="104">
        <f>ведомств!K653</f>
        <v>3498825.39</v>
      </c>
      <c r="F61" s="224">
        <f t="shared" si="0"/>
        <v>99.966439714285713</v>
      </c>
    </row>
    <row r="62" spans="1:6">
      <c r="A62" s="2" t="s">
        <v>7</v>
      </c>
      <c r="B62" s="1" t="s">
        <v>31</v>
      </c>
      <c r="C62" s="1" t="s">
        <v>13</v>
      </c>
      <c r="D62" s="104">
        <f>+ведомств!J659</f>
        <v>458000</v>
      </c>
      <c r="E62" s="104">
        <f>+ведомств!K659</f>
        <v>451000</v>
      </c>
      <c r="F62" s="224">
        <f t="shared" si="0"/>
        <v>98.471615720524014</v>
      </c>
    </row>
    <row r="63" spans="1:6">
      <c r="A63" s="7" t="s">
        <v>21</v>
      </c>
      <c r="B63" s="1" t="s">
        <v>31</v>
      </c>
      <c r="C63" s="1" t="s">
        <v>16</v>
      </c>
      <c r="D63" s="104">
        <f>ведомств!J321+ведомств!J674</f>
        <v>7941267.3200000003</v>
      </c>
      <c r="E63" s="104">
        <f>ведомств!K321+ведомств!K674</f>
        <v>6508349.54</v>
      </c>
      <c r="F63" s="224">
        <f t="shared" si="0"/>
        <v>81.956056605836551</v>
      </c>
    </row>
    <row r="64" spans="1:6">
      <c r="A64" s="7" t="s">
        <v>68</v>
      </c>
      <c r="B64" s="1" t="s">
        <v>31</v>
      </c>
      <c r="C64" s="1" t="s">
        <v>3</v>
      </c>
      <c r="D64" s="104">
        <f>ведомств!J335</f>
        <v>2432332.37</v>
      </c>
      <c r="E64" s="104">
        <f>ведомств!K335</f>
        <v>2420969.59</v>
      </c>
      <c r="F64" s="224">
        <f t="shared" si="0"/>
        <v>99.532844271607487</v>
      </c>
    </row>
    <row r="65" spans="1:6" ht="10.5" customHeight="1">
      <c r="A65" s="68"/>
      <c r="B65" s="45"/>
      <c r="C65" s="45"/>
      <c r="D65" s="104"/>
      <c r="E65" s="104"/>
      <c r="F65" s="224"/>
    </row>
    <row r="66" spans="1:6" ht="12" customHeight="1">
      <c r="A66" s="4" t="s">
        <v>4</v>
      </c>
      <c r="B66" s="18" t="s">
        <v>19</v>
      </c>
      <c r="C66" s="1"/>
      <c r="D66" s="109">
        <f>SUM(D67:D69)</f>
        <v>300000</v>
      </c>
      <c r="E66" s="109">
        <f>SUM(E67:E69)</f>
        <v>264578.34999999998</v>
      </c>
      <c r="F66" s="223">
        <f t="shared" si="0"/>
        <v>88.192783333333324</v>
      </c>
    </row>
    <row r="67" spans="1:6">
      <c r="A67" s="184" t="s">
        <v>57</v>
      </c>
      <c r="B67" s="1" t="s">
        <v>19</v>
      </c>
      <c r="C67" s="1" t="s">
        <v>20</v>
      </c>
      <c r="D67" s="104">
        <f>ведомств!J131</f>
        <v>300000</v>
      </c>
      <c r="E67" s="104">
        <f>ведомств!K131</f>
        <v>264578.34999999998</v>
      </c>
      <c r="F67" s="224">
        <f t="shared" si="0"/>
        <v>88.192783333333324</v>
      </c>
    </row>
    <row r="68" spans="1:6" hidden="1">
      <c r="A68" s="73" t="s">
        <v>83</v>
      </c>
      <c r="B68" s="43" t="s">
        <v>19</v>
      </c>
      <c r="C68" s="43" t="s">
        <v>17</v>
      </c>
      <c r="D68" s="110"/>
      <c r="E68" s="110"/>
      <c r="F68" s="224" t="e">
        <f t="shared" si="0"/>
        <v>#DIV/0!</v>
      </c>
    </row>
    <row r="69" spans="1:6" hidden="1">
      <c r="A69" s="92" t="s">
        <v>162</v>
      </c>
      <c r="B69" s="43" t="s">
        <v>19</v>
      </c>
      <c r="C69" s="43" t="s">
        <v>13</v>
      </c>
      <c r="D69" s="102"/>
      <c r="E69" s="193"/>
      <c r="F69" s="224" t="e">
        <f t="shared" si="0"/>
        <v>#DIV/0!</v>
      </c>
    </row>
    <row r="70" spans="1:6" ht="8.25" customHeight="1">
      <c r="A70" s="73"/>
      <c r="B70" s="43"/>
      <c r="C70" s="43"/>
      <c r="D70" s="110"/>
      <c r="E70" s="110"/>
      <c r="F70" s="224"/>
    </row>
    <row r="71" spans="1:6" hidden="1">
      <c r="A71" s="4" t="s">
        <v>64</v>
      </c>
      <c r="B71" s="18" t="s">
        <v>32</v>
      </c>
      <c r="C71" s="1"/>
      <c r="D71" s="109">
        <f>SUM(D72)</f>
        <v>0</v>
      </c>
      <c r="E71" s="109"/>
      <c r="F71" s="224" t="e">
        <f t="shared" si="0"/>
        <v>#DIV/0!</v>
      </c>
    </row>
    <row r="72" spans="1:6" hidden="1">
      <c r="A72" s="73" t="s">
        <v>65</v>
      </c>
      <c r="B72" s="43" t="s">
        <v>32</v>
      </c>
      <c r="C72" s="43" t="s">
        <v>20</v>
      </c>
      <c r="D72" s="110"/>
      <c r="E72" s="110"/>
      <c r="F72" s="224" t="e">
        <f t="shared" si="0"/>
        <v>#DIV/0!</v>
      </c>
    </row>
    <row r="73" spans="1:6" hidden="1">
      <c r="A73" s="73"/>
      <c r="B73" s="43"/>
      <c r="C73" s="43"/>
      <c r="D73" s="110"/>
      <c r="E73" s="110"/>
      <c r="F73" s="224" t="e">
        <f t="shared" si="0"/>
        <v>#DIV/0!</v>
      </c>
    </row>
    <row r="74" spans="1:6">
      <c r="A74" s="4" t="s">
        <v>22</v>
      </c>
      <c r="B74" s="18" t="s">
        <v>54</v>
      </c>
      <c r="C74" s="1"/>
      <c r="D74" s="109">
        <f>SUM(D75)</f>
        <v>337696</v>
      </c>
      <c r="E74" s="109">
        <f>SUM(E75)</f>
        <v>301420.53999999998</v>
      </c>
      <c r="F74" s="223">
        <f t="shared" si="0"/>
        <v>89.257953899365106</v>
      </c>
    </row>
    <row r="75" spans="1:6" ht="12.75" customHeight="1">
      <c r="A75" s="73" t="s">
        <v>278</v>
      </c>
      <c r="B75" s="43" t="s">
        <v>54</v>
      </c>
      <c r="C75" s="43" t="s">
        <v>20</v>
      </c>
      <c r="D75" s="110">
        <f>ведомств!J685</f>
        <v>337696</v>
      </c>
      <c r="E75" s="110">
        <f>ведомств!K685</f>
        <v>301420.53999999998</v>
      </c>
      <c r="F75" s="224">
        <f t="shared" si="0"/>
        <v>89.257953899365106</v>
      </c>
    </row>
    <row r="76" spans="1:6" ht="11.25" customHeight="1">
      <c r="A76" s="73"/>
      <c r="B76" s="43"/>
      <c r="C76" s="43"/>
      <c r="D76" s="110"/>
      <c r="E76" s="110"/>
      <c r="F76" s="224"/>
    </row>
    <row r="77" spans="1:6" ht="25.5" customHeight="1">
      <c r="A77" s="4" t="s">
        <v>273</v>
      </c>
      <c r="B77" s="18" t="s">
        <v>30</v>
      </c>
      <c r="C77" s="1"/>
      <c r="D77" s="109">
        <f>SUM(D78:D80)</f>
        <v>49516498.799999997</v>
      </c>
      <c r="E77" s="109">
        <f>SUM(E78:E80)</f>
        <v>49516498.799999997</v>
      </c>
      <c r="F77" s="223">
        <f t="shared" ref="F77:F80" si="1">E77/D77*100</f>
        <v>100</v>
      </c>
    </row>
    <row r="78" spans="1:6" ht="26.25" customHeight="1">
      <c r="A78" s="73" t="s">
        <v>58</v>
      </c>
      <c r="B78" s="43" t="s">
        <v>30</v>
      </c>
      <c r="C78" s="43" t="s">
        <v>20</v>
      </c>
      <c r="D78" s="110">
        <f>+ведомств!J826</f>
        <v>11930716.1</v>
      </c>
      <c r="E78" s="110">
        <f>+ведомств!K826</f>
        <v>11930716.1</v>
      </c>
      <c r="F78" s="224">
        <f t="shared" si="1"/>
        <v>100</v>
      </c>
    </row>
    <row r="79" spans="1:6" ht="16.5" customHeight="1">
      <c r="A79" s="73" t="s">
        <v>82</v>
      </c>
      <c r="B79" s="43" t="s">
        <v>30</v>
      </c>
      <c r="C79" s="43" t="s">
        <v>17</v>
      </c>
      <c r="D79" s="110">
        <f>ведомств!J836</f>
        <v>4279770.5999999996</v>
      </c>
      <c r="E79" s="110">
        <f>ведомств!K836</f>
        <v>4279770.5999999996</v>
      </c>
      <c r="F79" s="224">
        <f t="shared" si="1"/>
        <v>100</v>
      </c>
    </row>
    <row r="80" spans="1:6" ht="13.5" customHeight="1">
      <c r="A80" s="73" t="s">
        <v>71</v>
      </c>
      <c r="B80" s="43" t="s">
        <v>30</v>
      </c>
      <c r="C80" s="43" t="s">
        <v>13</v>
      </c>
      <c r="D80" s="110">
        <f>+ведомств!J843</f>
        <v>33306012.100000001</v>
      </c>
      <c r="E80" s="110">
        <f>+ведомств!K843</f>
        <v>33306012.100000001</v>
      </c>
      <c r="F80" s="224">
        <f t="shared" si="1"/>
        <v>100</v>
      </c>
    </row>
    <row r="81" spans="1:6" ht="9" customHeight="1">
      <c r="A81" s="42"/>
      <c r="B81" s="43"/>
      <c r="C81" s="43"/>
      <c r="D81" s="110"/>
      <c r="E81" s="110"/>
      <c r="F81" s="110"/>
    </row>
    <row r="82" spans="1:6" ht="15">
      <c r="A82" s="80" t="s">
        <v>50</v>
      </c>
      <c r="B82" s="81"/>
      <c r="C82" s="82"/>
      <c r="D82" s="108">
        <f>+D11+D21+D24+D30+D42+D36+D46+D53+D60+D66+D71+D74+D77+D57</f>
        <v>1062220355.1500001</v>
      </c>
      <c r="E82" s="108">
        <f>+E11+E21+E24+E30+E42+E36+E46+E53+E60+E66+E71+E74+E77+E57</f>
        <v>983769714.43999994</v>
      </c>
      <c r="F82" s="225">
        <f>E82/D82*100</f>
        <v>92.614466449485249</v>
      </c>
    </row>
  </sheetData>
  <mergeCells count="4">
    <mergeCell ref="A5:F5"/>
    <mergeCell ref="E1:F1"/>
    <mergeCell ref="E4:F4"/>
    <mergeCell ref="A6:F6"/>
  </mergeCells>
  <phoneticPr fontId="0" type="noConversion"/>
  <pageMargins left="0.59055118110236227" right="0.19685039370078741" top="0.39370078740157483" bottom="0.39370078740157483" header="0.51181102362204722" footer="0.39370078740157483"/>
  <pageSetup paperSize="9" scale="67" fitToHeight="2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4"/>
  <sheetViews>
    <sheetView tabSelected="1" topLeftCell="A709" zoomScaleNormal="100" workbookViewId="0">
      <selection activeCell="E726" sqref="E726"/>
    </sheetView>
  </sheetViews>
  <sheetFormatPr defaultRowHeight="12.75"/>
  <cols>
    <col min="1" max="1" width="69.7109375" style="27" customWidth="1"/>
    <col min="2" max="2" width="6.140625" style="27" customWidth="1"/>
    <col min="3" max="3" width="5.140625" style="27" customWidth="1"/>
    <col min="4" max="4" width="5.28515625" style="27" customWidth="1"/>
    <col min="5" max="5" width="3.5703125" style="134" customWidth="1"/>
    <col min="6" max="7" width="3.5703125" style="27" customWidth="1"/>
    <col min="8" max="8" width="7" style="27" customWidth="1"/>
    <col min="9" max="9" width="6.28515625" style="27" customWidth="1"/>
    <col min="10" max="10" width="20" style="103" customWidth="1"/>
    <col min="11" max="11" width="19.42578125" customWidth="1"/>
    <col min="12" max="12" width="8.42578125" customWidth="1"/>
  </cols>
  <sheetData>
    <row r="1" spans="1:12">
      <c r="J1" s="75"/>
      <c r="K1" s="243" t="s">
        <v>476</v>
      </c>
      <c r="L1" s="244"/>
    </row>
    <row r="2" spans="1:12">
      <c r="J2" s="72"/>
      <c r="K2" s="220"/>
      <c r="L2" s="220" t="s">
        <v>46</v>
      </c>
    </row>
    <row r="3" spans="1:12">
      <c r="J3" s="72"/>
      <c r="K3" s="220"/>
      <c r="L3" s="221" t="s">
        <v>47</v>
      </c>
    </row>
    <row r="4" spans="1:12">
      <c r="J4" s="75"/>
      <c r="K4" s="244" t="s">
        <v>481</v>
      </c>
      <c r="L4" s="244"/>
    </row>
    <row r="5" spans="1:12" s="181" customFormat="1">
      <c r="A5" s="189"/>
      <c r="B5" s="189"/>
      <c r="C5" s="189"/>
      <c r="D5" s="189"/>
      <c r="E5" s="134"/>
      <c r="F5" s="189"/>
      <c r="G5" s="189"/>
      <c r="H5" s="189"/>
      <c r="I5" s="189"/>
      <c r="J5" s="75"/>
    </row>
    <row r="6" spans="1:12" ht="15.75">
      <c r="A6" s="242" t="s">
        <v>477</v>
      </c>
      <c r="B6" s="252"/>
      <c r="C6" s="252"/>
      <c r="D6" s="252"/>
      <c r="E6" s="252"/>
      <c r="F6" s="252"/>
      <c r="G6" s="252"/>
      <c r="H6" s="252"/>
      <c r="I6" s="252"/>
      <c r="J6" s="252"/>
      <c r="K6" s="251"/>
      <c r="L6" s="251"/>
    </row>
    <row r="7" spans="1:12" ht="16.5" customHeight="1">
      <c r="A7" s="242" t="s">
        <v>478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</row>
    <row r="8" spans="1:12" ht="12.75" customHeight="1">
      <c r="A8" s="189"/>
      <c r="B8" s="189"/>
      <c r="C8" s="189"/>
      <c r="D8" s="189"/>
      <c r="F8" s="189"/>
      <c r="G8" s="189"/>
      <c r="H8" s="189"/>
      <c r="I8" s="189"/>
      <c r="K8" s="181"/>
      <c r="L8" s="156" t="s">
        <v>272</v>
      </c>
    </row>
    <row r="9" spans="1:12" ht="55.5" customHeight="1">
      <c r="A9" s="8" t="s">
        <v>10</v>
      </c>
      <c r="B9" s="46" t="s">
        <v>43</v>
      </c>
      <c r="C9" s="9" t="s">
        <v>11</v>
      </c>
      <c r="D9" s="9" t="s">
        <v>12</v>
      </c>
      <c r="E9" s="245" t="s">
        <v>9</v>
      </c>
      <c r="F9" s="246"/>
      <c r="G9" s="246"/>
      <c r="H9" s="247"/>
      <c r="I9" s="10" t="s">
        <v>53</v>
      </c>
      <c r="J9" s="100" t="s">
        <v>159</v>
      </c>
      <c r="K9" s="91" t="s">
        <v>474</v>
      </c>
      <c r="L9" s="222" t="s">
        <v>475</v>
      </c>
    </row>
    <row r="10" spans="1:12">
      <c r="A10" s="11">
        <v>1</v>
      </c>
      <c r="B10" s="29">
        <v>2</v>
      </c>
      <c r="C10" s="29">
        <v>3</v>
      </c>
      <c r="D10" s="29">
        <v>4</v>
      </c>
      <c r="E10" s="248">
        <v>5</v>
      </c>
      <c r="F10" s="249"/>
      <c r="G10" s="249"/>
      <c r="H10" s="250"/>
      <c r="I10" s="98" t="s">
        <v>80</v>
      </c>
      <c r="J10" s="101" t="s">
        <v>41</v>
      </c>
      <c r="K10" s="208">
        <v>8</v>
      </c>
      <c r="L10" s="208">
        <v>9</v>
      </c>
    </row>
    <row r="11" spans="1:12">
      <c r="A11" s="23"/>
      <c r="B11" s="47"/>
      <c r="C11" s="24"/>
      <c r="D11" s="24"/>
      <c r="E11" s="131"/>
      <c r="F11" s="24"/>
      <c r="G11" s="24"/>
      <c r="H11" s="24"/>
      <c r="I11" s="24"/>
      <c r="J11" s="105"/>
      <c r="K11" s="105"/>
      <c r="L11" s="105"/>
    </row>
    <row r="12" spans="1:12" ht="25.5">
      <c r="A12" s="58" t="s">
        <v>76</v>
      </c>
      <c r="B12" s="55" t="s">
        <v>45</v>
      </c>
      <c r="C12" s="53"/>
      <c r="D12" s="53"/>
      <c r="E12" s="53"/>
      <c r="F12" s="53"/>
      <c r="G12" s="53"/>
      <c r="H12" s="53"/>
      <c r="I12" s="52"/>
      <c r="J12" s="139">
        <f>J13+J21+J44+J130</f>
        <v>127401194.75</v>
      </c>
      <c r="K12" s="139">
        <f>K13+K21+K44+K130</f>
        <v>125603744.06</v>
      </c>
      <c r="L12" s="226">
        <f>K12/J12*100</f>
        <v>98.589141417765234</v>
      </c>
    </row>
    <row r="13" spans="1:12" ht="15.75">
      <c r="A13" s="31" t="s">
        <v>33</v>
      </c>
      <c r="B13" s="37" t="s">
        <v>45</v>
      </c>
      <c r="C13" s="37" t="s">
        <v>20</v>
      </c>
      <c r="D13" s="38"/>
      <c r="E13" s="38"/>
      <c r="F13" s="38"/>
      <c r="G13" s="38"/>
      <c r="H13" s="38"/>
      <c r="I13" s="39"/>
      <c r="J13" s="140">
        <f>+J14</f>
        <v>50000</v>
      </c>
      <c r="K13" s="140">
        <f>+K14</f>
        <v>50000</v>
      </c>
      <c r="L13" s="228">
        <f>K13/J13*100</f>
        <v>100</v>
      </c>
    </row>
    <row r="14" spans="1:12" ht="15" customHeight="1">
      <c r="A14" s="4" t="s">
        <v>1</v>
      </c>
      <c r="B14" s="17" t="s">
        <v>45</v>
      </c>
      <c r="C14" s="18" t="s">
        <v>20</v>
      </c>
      <c r="D14" s="18" t="s">
        <v>54</v>
      </c>
      <c r="E14" s="18"/>
      <c r="F14" s="18"/>
      <c r="G14" s="18"/>
      <c r="H14" s="1"/>
      <c r="I14" s="16"/>
      <c r="J14" s="141">
        <f>+J15</f>
        <v>50000</v>
      </c>
      <c r="K14" s="141">
        <f>+K15</f>
        <v>50000</v>
      </c>
      <c r="L14" s="229">
        <f>K14/J14*100</f>
        <v>100</v>
      </c>
    </row>
    <row r="15" spans="1:12" ht="25.5">
      <c r="A15" s="96" t="s">
        <v>290</v>
      </c>
      <c r="B15" s="79" t="s">
        <v>45</v>
      </c>
      <c r="C15" s="1" t="s">
        <v>20</v>
      </c>
      <c r="D15" s="1" t="s">
        <v>54</v>
      </c>
      <c r="E15" s="1" t="s">
        <v>16</v>
      </c>
      <c r="F15" s="1" t="s">
        <v>84</v>
      </c>
      <c r="G15" s="1" t="s">
        <v>194</v>
      </c>
      <c r="H15" s="1" t="s">
        <v>195</v>
      </c>
      <c r="I15" s="16"/>
      <c r="J15" s="145">
        <f t="shared" ref="J15:K18" si="0">J16</f>
        <v>50000</v>
      </c>
      <c r="K15" s="145">
        <f t="shared" si="0"/>
        <v>50000</v>
      </c>
      <c r="L15" s="230">
        <f>K15/J15*100</f>
        <v>100</v>
      </c>
    </row>
    <row r="16" spans="1:12" ht="25.5">
      <c r="A16" s="158" t="s">
        <v>255</v>
      </c>
      <c r="B16" s="79" t="s">
        <v>45</v>
      </c>
      <c r="C16" s="1" t="s">
        <v>20</v>
      </c>
      <c r="D16" s="1" t="s">
        <v>54</v>
      </c>
      <c r="E16" s="1" t="s">
        <v>16</v>
      </c>
      <c r="F16" s="1" t="s">
        <v>163</v>
      </c>
      <c r="G16" s="1" t="s">
        <v>194</v>
      </c>
      <c r="H16" s="1" t="s">
        <v>195</v>
      </c>
      <c r="I16" s="16"/>
      <c r="J16" s="145">
        <f t="shared" si="0"/>
        <v>50000</v>
      </c>
      <c r="K16" s="145">
        <f t="shared" si="0"/>
        <v>50000</v>
      </c>
      <c r="L16" s="230">
        <f t="shared" ref="L16:L19" si="1">K16/J16*100</f>
        <v>100</v>
      </c>
    </row>
    <row r="17" spans="1:12" ht="25.5">
      <c r="A17" s="158" t="s">
        <v>259</v>
      </c>
      <c r="B17" s="79" t="s">
        <v>45</v>
      </c>
      <c r="C17" s="1" t="s">
        <v>20</v>
      </c>
      <c r="D17" s="1" t="s">
        <v>54</v>
      </c>
      <c r="E17" s="1" t="s">
        <v>16</v>
      </c>
      <c r="F17" s="1" t="s">
        <v>163</v>
      </c>
      <c r="G17" s="1" t="s">
        <v>194</v>
      </c>
      <c r="H17" s="1" t="s">
        <v>258</v>
      </c>
      <c r="I17" s="16"/>
      <c r="J17" s="145">
        <f t="shared" si="0"/>
        <v>50000</v>
      </c>
      <c r="K17" s="145">
        <f t="shared" si="0"/>
        <v>50000</v>
      </c>
      <c r="L17" s="230">
        <f t="shared" si="1"/>
        <v>100</v>
      </c>
    </row>
    <row r="18" spans="1:12" ht="25.5">
      <c r="A18" s="96" t="s">
        <v>482</v>
      </c>
      <c r="B18" s="79" t="s">
        <v>45</v>
      </c>
      <c r="C18" s="1" t="s">
        <v>20</v>
      </c>
      <c r="D18" s="1" t="s">
        <v>54</v>
      </c>
      <c r="E18" s="1" t="s">
        <v>16</v>
      </c>
      <c r="F18" s="1" t="s">
        <v>163</v>
      </c>
      <c r="G18" s="1" t="s">
        <v>194</v>
      </c>
      <c r="H18" s="1" t="s">
        <v>258</v>
      </c>
      <c r="I18" s="16" t="s">
        <v>118</v>
      </c>
      <c r="J18" s="145">
        <f t="shared" si="0"/>
        <v>50000</v>
      </c>
      <c r="K18" s="145">
        <f t="shared" si="0"/>
        <v>50000</v>
      </c>
      <c r="L18" s="230">
        <f t="shared" si="1"/>
        <v>100</v>
      </c>
    </row>
    <row r="19" spans="1:12" ht="25.5">
      <c r="A19" s="92" t="s">
        <v>122</v>
      </c>
      <c r="B19" s="79" t="s">
        <v>45</v>
      </c>
      <c r="C19" s="1" t="s">
        <v>20</v>
      </c>
      <c r="D19" s="1" t="s">
        <v>54</v>
      </c>
      <c r="E19" s="1" t="s">
        <v>16</v>
      </c>
      <c r="F19" s="1" t="s">
        <v>163</v>
      </c>
      <c r="G19" s="1" t="s">
        <v>194</v>
      </c>
      <c r="H19" s="1" t="s">
        <v>258</v>
      </c>
      <c r="I19" s="16" t="s">
        <v>119</v>
      </c>
      <c r="J19" s="145">
        <v>50000</v>
      </c>
      <c r="K19" s="145">
        <v>50000</v>
      </c>
      <c r="L19" s="230">
        <f t="shared" si="1"/>
        <v>100</v>
      </c>
    </row>
    <row r="20" spans="1:12">
      <c r="A20" s="14"/>
      <c r="B20" s="79"/>
      <c r="C20" s="1"/>
      <c r="D20" s="1"/>
      <c r="E20" s="1"/>
      <c r="F20" s="1"/>
      <c r="G20" s="1"/>
      <c r="H20" s="1"/>
      <c r="I20" s="16"/>
      <c r="J20" s="145"/>
      <c r="K20" s="145"/>
      <c r="L20" s="145"/>
    </row>
    <row r="21" spans="1:12" ht="15.75">
      <c r="A21" s="31" t="s">
        <v>25</v>
      </c>
      <c r="B21" s="37" t="s">
        <v>45</v>
      </c>
      <c r="C21" s="37" t="s">
        <v>2</v>
      </c>
      <c r="D21" s="38"/>
      <c r="E21" s="38"/>
      <c r="F21" s="38"/>
      <c r="G21" s="38"/>
      <c r="H21" s="38"/>
      <c r="I21" s="39"/>
      <c r="J21" s="140">
        <f>J22+J38</f>
        <v>15174332.25</v>
      </c>
      <c r="K21" s="140">
        <f>K22+K38</f>
        <v>15153843.890000001</v>
      </c>
      <c r="L21" s="228">
        <f>K21/J21*100</f>
        <v>99.864980154233805</v>
      </c>
    </row>
    <row r="22" spans="1:12">
      <c r="A22" s="4" t="s">
        <v>279</v>
      </c>
      <c r="B22" s="17" t="s">
        <v>45</v>
      </c>
      <c r="C22" s="18" t="s">
        <v>2</v>
      </c>
      <c r="D22" s="18" t="s">
        <v>13</v>
      </c>
      <c r="E22" s="18"/>
      <c r="F22" s="18"/>
      <c r="G22" s="18"/>
      <c r="H22" s="1"/>
      <c r="I22" s="16"/>
      <c r="J22" s="141">
        <f>J23</f>
        <v>15074332.25</v>
      </c>
      <c r="K22" s="141">
        <f>K23</f>
        <v>15053941.25</v>
      </c>
      <c r="L22" s="229">
        <f>K22/J22*100</f>
        <v>99.864730326611976</v>
      </c>
    </row>
    <row r="23" spans="1:12" ht="28.5" customHeight="1">
      <c r="A23" s="183" t="s">
        <v>363</v>
      </c>
      <c r="B23" s="79" t="s">
        <v>45</v>
      </c>
      <c r="C23" s="1" t="s">
        <v>2</v>
      </c>
      <c r="D23" s="1" t="s">
        <v>13</v>
      </c>
      <c r="E23" s="1" t="s">
        <v>17</v>
      </c>
      <c r="F23" s="1" t="s">
        <v>84</v>
      </c>
      <c r="G23" s="1" t="s">
        <v>194</v>
      </c>
      <c r="H23" s="1" t="s">
        <v>195</v>
      </c>
      <c r="I23" s="16"/>
      <c r="J23" s="145">
        <f>J24</f>
        <v>15074332.25</v>
      </c>
      <c r="K23" s="145">
        <f>K24</f>
        <v>15053941.25</v>
      </c>
      <c r="L23" s="230">
        <f>K23/J23*100</f>
        <v>99.864730326611976</v>
      </c>
    </row>
    <row r="24" spans="1:12" ht="27.75" customHeight="1">
      <c r="A24" s="2" t="s">
        <v>174</v>
      </c>
      <c r="B24" s="79" t="s">
        <v>45</v>
      </c>
      <c r="C24" s="1" t="s">
        <v>2</v>
      </c>
      <c r="D24" s="1" t="s">
        <v>13</v>
      </c>
      <c r="E24" s="1" t="s">
        <v>17</v>
      </c>
      <c r="F24" s="1" t="s">
        <v>142</v>
      </c>
      <c r="G24" s="1" t="s">
        <v>194</v>
      </c>
      <c r="H24" s="1" t="s">
        <v>195</v>
      </c>
      <c r="I24" s="16"/>
      <c r="J24" s="145">
        <f>+J25+J28+J31+J34</f>
        <v>15074332.25</v>
      </c>
      <c r="K24" s="145">
        <f>+K25+K28+K31+K34</f>
        <v>15053941.25</v>
      </c>
      <c r="L24" s="230">
        <f t="shared" ref="L24:L36" si="2">K24/J24*100</f>
        <v>99.864730326611976</v>
      </c>
    </row>
    <row r="25" spans="1:12">
      <c r="A25" s="2" t="s">
        <v>175</v>
      </c>
      <c r="B25" s="79" t="s">
        <v>45</v>
      </c>
      <c r="C25" s="1" t="s">
        <v>2</v>
      </c>
      <c r="D25" s="1" t="s">
        <v>13</v>
      </c>
      <c r="E25" s="1" t="s">
        <v>17</v>
      </c>
      <c r="F25" s="1" t="s">
        <v>142</v>
      </c>
      <c r="G25" s="1" t="s">
        <v>194</v>
      </c>
      <c r="H25" s="1" t="s">
        <v>196</v>
      </c>
      <c r="I25" s="16"/>
      <c r="J25" s="145">
        <f>J26</f>
        <v>35000</v>
      </c>
      <c r="K25" s="145">
        <f>K26</f>
        <v>35000</v>
      </c>
      <c r="L25" s="230">
        <f t="shared" si="2"/>
        <v>100</v>
      </c>
    </row>
    <row r="26" spans="1:12" ht="25.5">
      <c r="A26" s="7" t="s">
        <v>90</v>
      </c>
      <c r="B26" s="79" t="s">
        <v>45</v>
      </c>
      <c r="C26" s="1" t="s">
        <v>2</v>
      </c>
      <c r="D26" s="1" t="s">
        <v>13</v>
      </c>
      <c r="E26" s="1" t="s">
        <v>17</v>
      </c>
      <c r="F26" s="1" t="s">
        <v>142</v>
      </c>
      <c r="G26" s="1" t="s">
        <v>194</v>
      </c>
      <c r="H26" s="1" t="s">
        <v>196</v>
      </c>
      <c r="I26" s="16" t="s">
        <v>89</v>
      </c>
      <c r="J26" s="145">
        <f>J27</f>
        <v>35000</v>
      </c>
      <c r="K26" s="145">
        <f>K27</f>
        <v>35000</v>
      </c>
      <c r="L26" s="230">
        <f t="shared" si="2"/>
        <v>100</v>
      </c>
    </row>
    <row r="27" spans="1:12">
      <c r="A27" s="14" t="s">
        <v>93</v>
      </c>
      <c r="B27" s="79" t="s">
        <v>45</v>
      </c>
      <c r="C27" s="1" t="s">
        <v>2</v>
      </c>
      <c r="D27" s="1" t="s">
        <v>13</v>
      </c>
      <c r="E27" s="1" t="s">
        <v>17</v>
      </c>
      <c r="F27" s="1" t="s">
        <v>142</v>
      </c>
      <c r="G27" s="1" t="s">
        <v>194</v>
      </c>
      <c r="H27" s="1" t="s">
        <v>196</v>
      </c>
      <c r="I27" s="16" t="s">
        <v>92</v>
      </c>
      <c r="J27" s="145">
        <v>35000</v>
      </c>
      <c r="K27" s="145">
        <v>35000</v>
      </c>
      <c r="L27" s="230">
        <f t="shared" si="2"/>
        <v>100</v>
      </c>
    </row>
    <row r="28" spans="1:12">
      <c r="A28" s="2" t="s">
        <v>176</v>
      </c>
      <c r="B28" s="79" t="s">
        <v>45</v>
      </c>
      <c r="C28" s="1" t="s">
        <v>2</v>
      </c>
      <c r="D28" s="1" t="s">
        <v>13</v>
      </c>
      <c r="E28" s="1" t="s">
        <v>17</v>
      </c>
      <c r="F28" s="1" t="s">
        <v>142</v>
      </c>
      <c r="G28" s="1" t="s">
        <v>194</v>
      </c>
      <c r="H28" s="1" t="s">
        <v>197</v>
      </c>
      <c r="I28" s="16"/>
      <c r="J28" s="145">
        <f>J29</f>
        <v>13989649.039999999</v>
      </c>
      <c r="K28" s="145">
        <f>K29</f>
        <v>13989649.039999999</v>
      </c>
      <c r="L28" s="230">
        <f t="shared" si="2"/>
        <v>100</v>
      </c>
    </row>
    <row r="29" spans="1:12" ht="25.5">
      <c r="A29" s="7" t="s">
        <v>90</v>
      </c>
      <c r="B29" s="79" t="s">
        <v>45</v>
      </c>
      <c r="C29" s="1" t="s">
        <v>2</v>
      </c>
      <c r="D29" s="1" t="s">
        <v>13</v>
      </c>
      <c r="E29" s="1" t="s">
        <v>17</v>
      </c>
      <c r="F29" s="1" t="s">
        <v>142</v>
      </c>
      <c r="G29" s="1" t="s">
        <v>194</v>
      </c>
      <c r="H29" s="1" t="s">
        <v>197</v>
      </c>
      <c r="I29" s="16" t="s">
        <v>89</v>
      </c>
      <c r="J29" s="145">
        <f>J30</f>
        <v>13989649.039999999</v>
      </c>
      <c r="K29" s="145">
        <f>K30</f>
        <v>13989649.039999999</v>
      </c>
      <c r="L29" s="230">
        <f t="shared" si="2"/>
        <v>100</v>
      </c>
    </row>
    <row r="30" spans="1:12">
      <c r="A30" s="14" t="s">
        <v>93</v>
      </c>
      <c r="B30" s="79" t="s">
        <v>45</v>
      </c>
      <c r="C30" s="1" t="s">
        <v>2</v>
      </c>
      <c r="D30" s="1" t="s">
        <v>13</v>
      </c>
      <c r="E30" s="1" t="s">
        <v>17</v>
      </c>
      <c r="F30" s="1" t="s">
        <v>142</v>
      </c>
      <c r="G30" s="1" t="s">
        <v>194</v>
      </c>
      <c r="H30" s="1" t="s">
        <v>197</v>
      </c>
      <c r="I30" s="16" t="s">
        <v>92</v>
      </c>
      <c r="J30" s="145">
        <v>13989649.039999999</v>
      </c>
      <c r="K30" s="145">
        <f>13955249.04+34400</f>
        <v>13989649.039999999</v>
      </c>
      <c r="L30" s="230">
        <f t="shared" si="2"/>
        <v>100</v>
      </c>
    </row>
    <row r="31" spans="1:12" ht="63.75">
      <c r="A31" s="186" t="s">
        <v>356</v>
      </c>
      <c r="B31" s="79" t="s">
        <v>45</v>
      </c>
      <c r="C31" s="1" t="s">
        <v>2</v>
      </c>
      <c r="D31" s="1" t="s">
        <v>13</v>
      </c>
      <c r="E31" s="1" t="s">
        <v>17</v>
      </c>
      <c r="F31" s="1" t="s">
        <v>142</v>
      </c>
      <c r="G31" s="1" t="s">
        <v>194</v>
      </c>
      <c r="H31" s="1" t="s">
        <v>282</v>
      </c>
      <c r="I31" s="16"/>
      <c r="J31" s="145">
        <f>J32</f>
        <v>150000</v>
      </c>
      <c r="K31" s="145">
        <f>K32</f>
        <v>129609</v>
      </c>
      <c r="L31" s="230">
        <f t="shared" si="2"/>
        <v>86.406000000000006</v>
      </c>
    </row>
    <row r="32" spans="1:12" ht="25.5">
      <c r="A32" s="7" t="s">
        <v>90</v>
      </c>
      <c r="B32" s="79" t="s">
        <v>45</v>
      </c>
      <c r="C32" s="1" t="s">
        <v>2</v>
      </c>
      <c r="D32" s="1" t="s">
        <v>13</v>
      </c>
      <c r="E32" s="1" t="s">
        <v>17</v>
      </c>
      <c r="F32" s="1" t="s">
        <v>142</v>
      </c>
      <c r="G32" s="1" t="s">
        <v>194</v>
      </c>
      <c r="H32" s="1" t="s">
        <v>282</v>
      </c>
      <c r="I32" s="16" t="s">
        <v>89</v>
      </c>
      <c r="J32" s="145">
        <f>J33</f>
        <v>150000</v>
      </c>
      <c r="K32" s="145">
        <f>K33</f>
        <v>129609</v>
      </c>
      <c r="L32" s="230">
        <f t="shared" si="2"/>
        <v>86.406000000000006</v>
      </c>
    </row>
    <row r="33" spans="1:12">
      <c r="A33" s="14" t="s">
        <v>93</v>
      </c>
      <c r="B33" s="79" t="s">
        <v>45</v>
      </c>
      <c r="C33" s="1" t="s">
        <v>2</v>
      </c>
      <c r="D33" s="1" t="s">
        <v>13</v>
      </c>
      <c r="E33" s="1" t="s">
        <v>17</v>
      </c>
      <c r="F33" s="1" t="s">
        <v>142</v>
      </c>
      <c r="G33" s="1" t="s">
        <v>194</v>
      </c>
      <c r="H33" s="1" t="s">
        <v>282</v>
      </c>
      <c r="I33" s="16" t="s">
        <v>92</v>
      </c>
      <c r="J33" s="145">
        <v>150000</v>
      </c>
      <c r="K33" s="145">
        <v>129609</v>
      </c>
      <c r="L33" s="230">
        <f t="shared" si="2"/>
        <v>86.406000000000006</v>
      </c>
    </row>
    <row r="34" spans="1:12" s="181" customFormat="1" ht="53.25" customHeight="1">
      <c r="A34" s="186" t="s">
        <v>429</v>
      </c>
      <c r="B34" s="185" t="s">
        <v>45</v>
      </c>
      <c r="C34" s="182" t="s">
        <v>2</v>
      </c>
      <c r="D34" s="182" t="s">
        <v>13</v>
      </c>
      <c r="E34" s="182" t="s">
        <v>17</v>
      </c>
      <c r="F34" s="182" t="s">
        <v>142</v>
      </c>
      <c r="G34" s="182" t="s">
        <v>194</v>
      </c>
      <c r="H34" s="182" t="s">
        <v>430</v>
      </c>
      <c r="I34" s="180"/>
      <c r="J34" s="195">
        <f>J35</f>
        <v>899683.21</v>
      </c>
      <c r="K34" s="195">
        <f>K35</f>
        <v>899683.21</v>
      </c>
      <c r="L34" s="230">
        <f t="shared" si="2"/>
        <v>100</v>
      </c>
    </row>
    <row r="35" spans="1:12" s="181" customFormat="1" ht="25.5">
      <c r="A35" s="184" t="s">
        <v>90</v>
      </c>
      <c r="B35" s="185" t="s">
        <v>45</v>
      </c>
      <c r="C35" s="182" t="s">
        <v>2</v>
      </c>
      <c r="D35" s="182" t="s">
        <v>13</v>
      </c>
      <c r="E35" s="182" t="s">
        <v>17</v>
      </c>
      <c r="F35" s="182" t="s">
        <v>142</v>
      </c>
      <c r="G35" s="182" t="s">
        <v>194</v>
      </c>
      <c r="H35" s="182" t="s">
        <v>430</v>
      </c>
      <c r="I35" s="180" t="s">
        <v>89</v>
      </c>
      <c r="J35" s="195">
        <f>J36</f>
        <v>899683.21</v>
      </c>
      <c r="K35" s="195">
        <f>K36</f>
        <v>899683.21</v>
      </c>
      <c r="L35" s="230">
        <f t="shared" si="2"/>
        <v>100</v>
      </c>
    </row>
    <row r="36" spans="1:12" s="181" customFormat="1">
      <c r="A36" s="186" t="s">
        <v>93</v>
      </c>
      <c r="B36" s="185" t="s">
        <v>45</v>
      </c>
      <c r="C36" s="182" t="s">
        <v>2</v>
      </c>
      <c r="D36" s="182" t="s">
        <v>13</v>
      </c>
      <c r="E36" s="182" t="s">
        <v>17</v>
      </c>
      <c r="F36" s="182" t="s">
        <v>142</v>
      </c>
      <c r="G36" s="182" t="s">
        <v>194</v>
      </c>
      <c r="H36" s="182" t="s">
        <v>430</v>
      </c>
      <c r="I36" s="180" t="s">
        <v>92</v>
      </c>
      <c r="J36" s="195">
        <v>899683.21</v>
      </c>
      <c r="K36" s="195">
        <v>899683.21</v>
      </c>
      <c r="L36" s="230">
        <f t="shared" si="2"/>
        <v>100</v>
      </c>
    </row>
    <row r="37" spans="1:12">
      <c r="A37" s="14"/>
      <c r="B37" s="79"/>
      <c r="C37" s="1"/>
      <c r="D37" s="1"/>
      <c r="E37" s="1"/>
      <c r="F37" s="1"/>
      <c r="G37" s="1"/>
      <c r="H37" s="1"/>
      <c r="I37" s="16"/>
      <c r="J37" s="145"/>
      <c r="K37" s="145"/>
      <c r="L37" s="145"/>
    </row>
    <row r="38" spans="1:12">
      <c r="A38" s="4" t="s">
        <v>274</v>
      </c>
      <c r="B38" s="17" t="s">
        <v>45</v>
      </c>
      <c r="C38" s="17" t="s">
        <v>2</v>
      </c>
      <c r="D38" s="17" t="s">
        <v>2</v>
      </c>
      <c r="E38" s="17"/>
      <c r="F38" s="17"/>
      <c r="G38" s="17"/>
      <c r="H38" s="17"/>
      <c r="I38" s="16"/>
      <c r="J38" s="141">
        <f t="shared" ref="J38:K41" si="3">J39</f>
        <v>100000</v>
      </c>
      <c r="K38" s="141">
        <f t="shared" si="3"/>
        <v>99902.64</v>
      </c>
      <c r="L38" s="229">
        <f>K38/J38*100</f>
        <v>99.902639999999991</v>
      </c>
    </row>
    <row r="39" spans="1:12" ht="15.75" customHeight="1">
      <c r="A39" s="202" t="s">
        <v>364</v>
      </c>
      <c r="B39" s="1" t="s">
        <v>45</v>
      </c>
      <c r="C39" s="1" t="s">
        <v>2</v>
      </c>
      <c r="D39" s="1" t="s">
        <v>2</v>
      </c>
      <c r="E39" s="1" t="s">
        <v>108</v>
      </c>
      <c r="F39" s="1" t="s">
        <v>84</v>
      </c>
      <c r="G39" s="1" t="s">
        <v>194</v>
      </c>
      <c r="H39" s="1" t="s">
        <v>195</v>
      </c>
      <c r="I39" s="16"/>
      <c r="J39" s="102">
        <f>J40</f>
        <v>100000</v>
      </c>
      <c r="K39" s="193">
        <f>K40</f>
        <v>99902.64</v>
      </c>
      <c r="L39" s="232">
        <f>K39/J39*100</f>
        <v>99.902639999999991</v>
      </c>
    </row>
    <row r="40" spans="1:12">
      <c r="A40" s="2" t="s">
        <v>155</v>
      </c>
      <c r="B40" s="1" t="s">
        <v>45</v>
      </c>
      <c r="C40" s="1" t="s">
        <v>2</v>
      </c>
      <c r="D40" s="1" t="s">
        <v>2</v>
      </c>
      <c r="E40" s="1" t="s">
        <v>108</v>
      </c>
      <c r="F40" s="1" t="s">
        <v>84</v>
      </c>
      <c r="G40" s="1" t="s">
        <v>194</v>
      </c>
      <c r="H40" s="1" t="s">
        <v>198</v>
      </c>
      <c r="I40" s="16"/>
      <c r="J40" s="102">
        <f t="shared" si="3"/>
        <v>100000</v>
      </c>
      <c r="K40" s="193">
        <f t="shared" si="3"/>
        <v>99902.64</v>
      </c>
      <c r="L40" s="232">
        <f t="shared" ref="L40:L42" si="4">K40/J40*100</f>
        <v>99.902639999999991</v>
      </c>
    </row>
    <row r="41" spans="1:12" ht="25.5">
      <c r="A41" s="191" t="s">
        <v>482</v>
      </c>
      <c r="B41" s="1" t="s">
        <v>45</v>
      </c>
      <c r="C41" s="1" t="s">
        <v>2</v>
      </c>
      <c r="D41" s="1" t="s">
        <v>2</v>
      </c>
      <c r="E41" s="1" t="s">
        <v>108</v>
      </c>
      <c r="F41" s="1" t="s">
        <v>84</v>
      </c>
      <c r="G41" s="1" t="s">
        <v>194</v>
      </c>
      <c r="H41" s="1" t="s">
        <v>198</v>
      </c>
      <c r="I41" s="16" t="s">
        <v>118</v>
      </c>
      <c r="J41" s="102">
        <f t="shared" si="3"/>
        <v>100000</v>
      </c>
      <c r="K41" s="193">
        <f t="shared" si="3"/>
        <v>99902.64</v>
      </c>
      <c r="L41" s="232">
        <f t="shared" si="4"/>
        <v>99.902639999999991</v>
      </c>
    </row>
    <row r="42" spans="1:12" ht="25.5">
      <c r="A42" s="92" t="s">
        <v>122</v>
      </c>
      <c r="B42" s="1" t="s">
        <v>45</v>
      </c>
      <c r="C42" s="1" t="s">
        <v>2</v>
      </c>
      <c r="D42" s="1" t="s">
        <v>2</v>
      </c>
      <c r="E42" s="1" t="s">
        <v>108</v>
      </c>
      <c r="F42" s="1" t="s">
        <v>84</v>
      </c>
      <c r="G42" s="1" t="s">
        <v>194</v>
      </c>
      <c r="H42" s="1" t="s">
        <v>198</v>
      </c>
      <c r="I42" s="16" t="s">
        <v>119</v>
      </c>
      <c r="J42" s="102">
        <v>100000</v>
      </c>
      <c r="K42" s="193">
        <v>99902.64</v>
      </c>
      <c r="L42" s="232">
        <f t="shared" si="4"/>
        <v>99.902639999999991</v>
      </c>
    </row>
    <row r="43" spans="1:12">
      <c r="A43" s="92"/>
      <c r="B43" s="57"/>
      <c r="C43" s="1"/>
      <c r="D43" s="1"/>
      <c r="E43" s="1"/>
      <c r="F43" s="1"/>
      <c r="G43" s="1"/>
      <c r="H43" s="1"/>
      <c r="I43" s="16"/>
      <c r="J43" s="102"/>
      <c r="K43" s="193"/>
      <c r="L43" s="193"/>
    </row>
    <row r="44" spans="1:12" ht="15.75">
      <c r="A44" s="31" t="s">
        <v>60</v>
      </c>
      <c r="B44" s="32" t="s">
        <v>45</v>
      </c>
      <c r="C44" s="37" t="s">
        <v>28</v>
      </c>
      <c r="D44" s="37"/>
      <c r="E44" s="37"/>
      <c r="F44" s="37"/>
      <c r="G44" s="37"/>
      <c r="H44" s="37"/>
      <c r="I44" s="40"/>
      <c r="J44" s="140">
        <f>J45+J120</f>
        <v>111876862.5</v>
      </c>
      <c r="K44" s="140">
        <f>K45+K120</f>
        <v>110135321.82000001</v>
      </c>
      <c r="L44" s="228">
        <f>K44/J44*100</f>
        <v>98.443341508616228</v>
      </c>
    </row>
    <row r="45" spans="1:12">
      <c r="A45" s="4" t="s">
        <v>29</v>
      </c>
      <c r="B45" s="17" t="s">
        <v>45</v>
      </c>
      <c r="C45" s="18" t="s">
        <v>28</v>
      </c>
      <c r="D45" s="18" t="s">
        <v>20</v>
      </c>
      <c r="E45" s="18"/>
      <c r="F45" s="18"/>
      <c r="G45" s="18"/>
      <c r="H45" s="18"/>
      <c r="I45" s="34"/>
      <c r="J45" s="141">
        <f>J46+J108</f>
        <v>103303362.5</v>
      </c>
      <c r="K45" s="141">
        <f>K46+K108</f>
        <v>101563306.09</v>
      </c>
      <c r="L45" s="229">
        <f>K45/J45*100</f>
        <v>98.315585893924805</v>
      </c>
    </row>
    <row r="46" spans="1:12" s="27" customFormat="1" ht="28.5" customHeight="1">
      <c r="A46" s="183" t="s">
        <v>363</v>
      </c>
      <c r="B46" s="13" t="s">
        <v>45</v>
      </c>
      <c r="C46" s="13" t="s">
        <v>28</v>
      </c>
      <c r="D46" s="13" t="s">
        <v>20</v>
      </c>
      <c r="E46" s="79" t="s">
        <v>17</v>
      </c>
      <c r="F46" s="13" t="s">
        <v>84</v>
      </c>
      <c r="G46" s="13" t="s">
        <v>194</v>
      </c>
      <c r="H46" s="13" t="s">
        <v>195</v>
      </c>
      <c r="I46" s="20"/>
      <c r="J46" s="142">
        <f>J47+J83</f>
        <v>99133102.5</v>
      </c>
      <c r="K46" s="195">
        <f>K47+K83</f>
        <v>97393046.090000004</v>
      </c>
      <c r="L46" s="233">
        <f>K46/J46*100</f>
        <v>98.244727173751073</v>
      </c>
    </row>
    <row r="47" spans="1:12" s="27" customFormat="1" ht="38.25">
      <c r="A47" s="2" t="s">
        <v>179</v>
      </c>
      <c r="B47" s="13" t="s">
        <v>45</v>
      </c>
      <c r="C47" s="13" t="s">
        <v>28</v>
      </c>
      <c r="D47" s="13" t="s">
        <v>20</v>
      </c>
      <c r="E47" s="79" t="s">
        <v>17</v>
      </c>
      <c r="F47" s="13" t="s">
        <v>163</v>
      </c>
      <c r="G47" s="13" t="s">
        <v>194</v>
      </c>
      <c r="H47" s="13" t="s">
        <v>195</v>
      </c>
      <c r="I47" s="20"/>
      <c r="J47" s="142">
        <f>J53+J56+J59+J62+J71+J80+J68+J74+J65+J48+J77</f>
        <v>71509961.659999996</v>
      </c>
      <c r="K47" s="195">
        <f>K53+K56+K59+K62+K71+K80+K68+K74+K65+K48+K77</f>
        <v>69769905.25</v>
      </c>
      <c r="L47" s="233">
        <f t="shared" ref="L47:L110" si="5">K47/J47*100</f>
        <v>97.566693689092943</v>
      </c>
    </row>
    <row r="48" spans="1:12" s="189" customFormat="1" ht="25.5">
      <c r="A48" s="5" t="s">
        <v>168</v>
      </c>
      <c r="B48" s="185" t="s">
        <v>45</v>
      </c>
      <c r="C48" s="185" t="s">
        <v>28</v>
      </c>
      <c r="D48" s="185" t="s">
        <v>20</v>
      </c>
      <c r="E48" s="79" t="s">
        <v>17</v>
      </c>
      <c r="F48" s="185" t="s">
        <v>163</v>
      </c>
      <c r="G48" s="185" t="s">
        <v>194</v>
      </c>
      <c r="H48" s="163" t="s">
        <v>235</v>
      </c>
      <c r="I48" s="187"/>
      <c r="J48" s="195">
        <f>J49+J51</f>
        <v>1896241</v>
      </c>
      <c r="K48" s="195">
        <f>K49+K51</f>
        <v>230378</v>
      </c>
      <c r="L48" s="233">
        <f t="shared" si="5"/>
        <v>12.149194116148738</v>
      </c>
    </row>
    <row r="49" spans="1:12" s="189" customFormat="1" ht="25.5">
      <c r="A49" s="191" t="s">
        <v>482</v>
      </c>
      <c r="B49" s="185" t="s">
        <v>45</v>
      </c>
      <c r="C49" s="185" t="s">
        <v>28</v>
      </c>
      <c r="D49" s="185" t="s">
        <v>20</v>
      </c>
      <c r="E49" s="79" t="s">
        <v>17</v>
      </c>
      <c r="F49" s="185" t="s">
        <v>163</v>
      </c>
      <c r="G49" s="185" t="s">
        <v>194</v>
      </c>
      <c r="H49" s="163" t="s">
        <v>235</v>
      </c>
      <c r="I49" s="164" t="s">
        <v>118</v>
      </c>
      <c r="J49" s="195">
        <f>J50</f>
        <v>193000</v>
      </c>
      <c r="K49" s="195">
        <f>K50</f>
        <v>188378</v>
      </c>
      <c r="L49" s="233">
        <f t="shared" si="5"/>
        <v>97.605181347150264</v>
      </c>
    </row>
    <row r="50" spans="1:12" s="189" customFormat="1" ht="25.5">
      <c r="A50" s="190" t="s">
        <v>122</v>
      </c>
      <c r="B50" s="185" t="s">
        <v>45</v>
      </c>
      <c r="C50" s="185" t="s">
        <v>28</v>
      </c>
      <c r="D50" s="185" t="s">
        <v>20</v>
      </c>
      <c r="E50" s="79" t="s">
        <v>17</v>
      </c>
      <c r="F50" s="185" t="s">
        <v>163</v>
      </c>
      <c r="G50" s="185" t="s">
        <v>194</v>
      </c>
      <c r="H50" s="163" t="s">
        <v>235</v>
      </c>
      <c r="I50" s="164" t="s">
        <v>119</v>
      </c>
      <c r="J50" s="195">
        <v>193000</v>
      </c>
      <c r="K50" s="195">
        <v>188378</v>
      </c>
      <c r="L50" s="233">
        <f t="shared" si="5"/>
        <v>97.605181347150264</v>
      </c>
    </row>
    <row r="51" spans="1:12" s="189" customFormat="1" ht="25.5">
      <c r="A51" s="184" t="s">
        <v>90</v>
      </c>
      <c r="B51" s="185" t="s">
        <v>45</v>
      </c>
      <c r="C51" s="185" t="s">
        <v>28</v>
      </c>
      <c r="D51" s="185" t="s">
        <v>20</v>
      </c>
      <c r="E51" s="79" t="s">
        <v>17</v>
      </c>
      <c r="F51" s="185" t="s">
        <v>163</v>
      </c>
      <c r="G51" s="185" t="s">
        <v>194</v>
      </c>
      <c r="H51" s="163" t="s">
        <v>235</v>
      </c>
      <c r="I51" s="164" t="s">
        <v>89</v>
      </c>
      <c r="J51" s="195">
        <f>J52</f>
        <v>1703241</v>
      </c>
      <c r="K51" s="195">
        <f>K52</f>
        <v>42000</v>
      </c>
      <c r="L51" s="233">
        <f t="shared" si="5"/>
        <v>2.4658870940753541</v>
      </c>
    </row>
    <row r="52" spans="1:12" s="189" customFormat="1">
      <c r="A52" s="186" t="s">
        <v>93</v>
      </c>
      <c r="B52" s="185" t="s">
        <v>45</v>
      </c>
      <c r="C52" s="185" t="s">
        <v>28</v>
      </c>
      <c r="D52" s="185" t="s">
        <v>20</v>
      </c>
      <c r="E52" s="79" t="s">
        <v>17</v>
      </c>
      <c r="F52" s="185" t="s">
        <v>163</v>
      </c>
      <c r="G52" s="185" t="s">
        <v>194</v>
      </c>
      <c r="H52" s="163" t="s">
        <v>235</v>
      </c>
      <c r="I52" s="164" t="s">
        <v>92</v>
      </c>
      <c r="J52" s="195">
        <v>1703241</v>
      </c>
      <c r="K52" s="195">
        <v>42000</v>
      </c>
      <c r="L52" s="233">
        <f t="shared" si="5"/>
        <v>2.4658870940753541</v>
      </c>
    </row>
    <row r="53" spans="1:12" s="27" customFormat="1" ht="25.5">
      <c r="A53" s="2" t="s">
        <v>180</v>
      </c>
      <c r="B53" s="13" t="s">
        <v>45</v>
      </c>
      <c r="C53" s="13" t="s">
        <v>28</v>
      </c>
      <c r="D53" s="13" t="s">
        <v>20</v>
      </c>
      <c r="E53" s="79" t="s">
        <v>17</v>
      </c>
      <c r="F53" s="13" t="s">
        <v>163</v>
      </c>
      <c r="G53" s="13" t="s">
        <v>194</v>
      </c>
      <c r="H53" s="13" t="s">
        <v>199</v>
      </c>
      <c r="I53" s="20"/>
      <c r="J53" s="142">
        <f>+J54</f>
        <v>200000</v>
      </c>
      <c r="K53" s="195">
        <f>+K54</f>
        <v>200000</v>
      </c>
      <c r="L53" s="233">
        <f t="shared" si="5"/>
        <v>100</v>
      </c>
    </row>
    <row r="54" spans="1:12" s="27" customFormat="1" ht="25.5">
      <c r="A54" s="7" t="s">
        <v>90</v>
      </c>
      <c r="B54" s="13" t="s">
        <v>45</v>
      </c>
      <c r="C54" s="13" t="s">
        <v>28</v>
      </c>
      <c r="D54" s="13" t="s">
        <v>20</v>
      </c>
      <c r="E54" s="79" t="s">
        <v>17</v>
      </c>
      <c r="F54" s="13" t="s">
        <v>163</v>
      </c>
      <c r="G54" s="13" t="s">
        <v>194</v>
      </c>
      <c r="H54" s="13" t="s">
        <v>199</v>
      </c>
      <c r="I54" s="20" t="s">
        <v>89</v>
      </c>
      <c r="J54" s="142">
        <f>J55</f>
        <v>200000</v>
      </c>
      <c r="K54" s="195">
        <f>K55</f>
        <v>200000</v>
      </c>
      <c r="L54" s="233">
        <f t="shared" si="5"/>
        <v>100</v>
      </c>
    </row>
    <row r="55" spans="1:12" s="27" customFormat="1">
      <c r="A55" s="14" t="s">
        <v>93</v>
      </c>
      <c r="B55" s="13" t="s">
        <v>45</v>
      </c>
      <c r="C55" s="13" t="s">
        <v>28</v>
      </c>
      <c r="D55" s="13" t="s">
        <v>20</v>
      </c>
      <c r="E55" s="79" t="s">
        <v>17</v>
      </c>
      <c r="F55" s="13" t="s">
        <v>163</v>
      </c>
      <c r="G55" s="13" t="s">
        <v>194</v>
      </c>
      <c r="H55" s="13" t="s">
        <v>199</v>
      </c>
      <c r="I55" s="20" t="s">
        <v>92</v>
      </c>
      <c r="J55" s="142">
        <v>200000</v>
      </c>
      <c r="K55" s="195">
        <v>200000</v>
      </c>
      <c r="L55" s="233">
        <f t="shared" si="5"/>
        <v>100</v>
      </c>
    </row>
    <row r="56" spans="1:12" s="27" customFormat="1">
      <c r="A56" s="183" t="s">
        <v>154</v>
      </c>
      <c r="B56" s="13" t="s">
        <v>45</v>
      </c>
      <c r="C56" s="13" t="s">
        <v>28</v>
      </c>
      <c r="D56" s="13" t="s">
        <v>20</v>
      </c>
      <c r="E56" s="79" t="s">
        <v>17</v>
      </c>
      <c r="F56" s="13" t="s">
        <v>163</v>
      </c>
      <c r="G56" s="13" t="s">
        <v>194</v>
      </c>
      <c r="H56" s="13" t="s">
        <v>200</v>
      </c>
      <c r="I56" s="20"/>
      <c r="J56" s="142">
        <f>J57</f>
        <v>52058307.369999997</v>
      </c>
      <c r="K56" s="195">
        <f>K57</f>
        <v>52058307.369999997</v>
      </c>
      <c r="L56" s="233">
        <f t="shared" si="5"/>
        <v>100</v>
      </c>
    </row>
    <row r="57" spans="1:12" s="27" customFormat="1" ht="25.5">
      <c r="A57" s="7" t="s">
        <v>90</v>
      </c>
      <c r="B57" s="13" t="s">
        <v>45</v>
      </c>
      <c r="C57" s="13" t="s">
        <v>28</v>
      </c>
      <c r="D57" s="13" t="s">
        <v>20</v>
      </c>
      <c r="E57" s="79" t="s">
        <v>17</v>
      </c>
      <c r="F57" s="13" t="s">
        <v>163</v>
      </c>
      <c r="G57" s="13" t="s">
        <v>194</v>
      </c>
      <c r="H57" s="13" t="s">
        <v>200</v>
      </c>
      <c r="I57" s="20" t="s">
        <v>89</v>
      </c>
      <c r="J57" s="142">
        <f>J58</f>
        <v>52058307.369999997</v>
      </c>
      <c r="K57" s="195">
        <f>K58</f>
        <v>52058307.369999997</v>
      </c>
      <c r="L57" s="233">
        <f t="shared" si="5"/>
        <v>100</v>
      </c>
    </row>
    <row r="58" spans="1:12" s="27" customFormat="1">
      <c r="A58" s="14" t="s">
        <v>93</v>
      </c>
      <c r="B58" s="13" t="s">
        <v>45</v>
      </c>
      <c r="C58" s="13" t="s">
        <v>28</v>
      </c>
      <c r="D58" s="13" t="s">
        <v>20</v>
      </c>
      <c r="E58" s="79" t="s">
        <v>17</v>
      </c>
      <c r="F58" s="13" t="s">
        <v>163</v>
      </c>
      <c r="G58" s="13" t="s">
        <v>194</v>
      </c>
      <c r="H58" s="13" t="s">
        <v>200</v>
      </c>
      <c r="I58" s="20" t="s">
        <v>92</v>
      </c>
      <c r="J58" s="142">
        <v>52058307.369999997</v>
      </c>
      <c r="K58" s="195">
        <f>51677198.5+381108.87</f>
        <v>52058307.369999997</v>
      </c>
      <c r="L58" s="233">
        <f t="shared" si="5"/>
        <v>100</v>
      </c>
    </row>
    <row r="59" spans="1:12">
      <c r="A59" s="183" t="s">
        <v>344</v>
      </c>
      <c r="B59" s="13" t="s">
        <v>45</v>
      </c>
      <c r="C59" s="13" t="s">
        <v>28</v>
      </c>
      <c r="D59" s="13" t="s">
        <v>20</v>
      </c>
      <c r="E59" s="79" t="s">
        <v>17</v>
      </c>
      <c r="F59" s="13" t="s">
        <v>163</v>
      </c>
      <c r="G59" s="13" t="s">
        <v>194</v>
      </c>
      <c r="H59" s="107" t="s">
        <v>294</v>
      </c>
      <c r="I59" s="20"/>
      <c r="J59" s="142">
        <f>J60</f>
        <v>6023571</v>
      </c>
      <c r="K59" s="195">
        <f>K60</f>
        <v>5997211.3099999996</v>
      </c>
      <c r="L59" s="233">
        <f t="shared" si="5"/>
        <v>99.562390980366956</v>
      </c>
    </row>
    <row r="60" spans="1:12" s="181" customFormat="1" ht="25.5">
      <c r="A60" s="184" t="s">
        <v>90</v>
      </c>
      <c r="B60" s="185" t="s">
        <v>45</v>
      </c>
      <c r="C60" s="185" t="s">
        <v>28</v>
      </c>
      <c r="D60" s="185" t="s">
        <v>20</v>
      </c>
      <c r="E60" s="79" t="s">
        <v>17</v>
      </c>
      <c r="F60" s="185" t="s">
        <v>163</v>
      </c>
      <c r="G60" s="185" t="s">
        <v>194</v>
      </c>
      <c r="H60" s="194" t="s">
        <v>294</v>
      </c>
      <c r="I60" s="196" t="s">
        <v>89</v>
      </c>
      <c r="J60" s="195">
        <f>J61</f>
        <v>6023571</v>
      </c>
      <c r="K60" s="195">
        <f>K61</f>
        <v>5997211.3099999996</v>
      </c>
      <c r="L60" s="233">
        <f t="shared" si="5"/>
        <v>99.562390980366956</v>
      </c>
    </row>
    <row r="61" spans="1:12" s="181" customFormat="1">
      <c r="A61" s="186" t="s">
        <v>93</v>
      </c>
      <c r="B61" s="185" t="s">
        <v>45</v>
      </c>
      <c r="C61" s="185" t="s">
        <v>28</v>
      </c>
      <c r="D61" s="185" t="s">
        <v>20</v>
      </c>
      <c r="E61" s="79" t="s">
        <v>17</v>
      </c>
      <c r="F61" s="185" t="s">
        <v>163</v>
      </c>
      <c r="G61" s="185" t="s">
        <v>194</v>
      </c>
      <c r="H61" s="194" t="s">
        <v>294</v>
      </c>
      <c r="I61" s="196" t="s">
        <v>92</v>
      </c>
      <c r="J61" s="195">
        <v>6023571</v>
      </c>
      <c r="K61" s="195">
        <v>5997211.3099999996</v>
      </c>
      <c r="L61" s="233">
        <f t="shared" si="5"/>
        <v>99.562390980366956</v>
      </c>
    </row>
    <row r="62" spans="1:12" s="27" customFormat="1" ht="51">
      <c r="A62" s="2" t="s">
        <v>156</v>
      </c>
      <c r="B62" s="13" t="s">
        <v>45</v>
      </c>
      <c r="C62" s="13" t="s">
        <v>28</v>
      </c>
      <c r="D62" s="13" t="s">
        <v>20</v>
      </c>
      <c r="E62" s="79" t="s">
        <v>17</v>
      </c>
      <c r="F62" s="13" t="s">
        <v>163</v>
      </c>
      <c r="G62" s="13" t="s">
        <v>194</v>
      </c>
      <c r="H62" s="13" t="s">
        <v>201</v>
      </c>
      <c r="I62" s="20"/>
      <c r="J62" s="142">
        <f>J63</f>
        <v>453877.65</v>
      </c>
      <c r="K62" s="195">
        <f>K63</f>
        <v>406043.93</v>
      </c>
      <c r="L62" s="233">
        <f t="shared" si="5"/>
        <v>89.461098161586051</v>
      </c>
    </row>
    <row r="63" spans="1:12" s="27" customFormat="1" ht="25.5">
      <c r="A63" s="7" t="s">
        <v>90</v>
      </c>
      <c r="B63" s="13" t="s">
        <v>45</v>
      </c>
      <c r="C63" s="13" t="s">
        <v>28</v>
      </c>
      <c r="D63" s="13" t="s">
        <v>20</v>
      </c>
      <c r="E63" s="79" t="s">
        <v>17</v>
      </c>
      <c r="F63" s="13" t="s">
        <v>163</v>
      </c>
      <c r="G63" s="13" t="s">
        <v>194</v>
      </c>
      <c r="H63" s="13" t="s">
        <v>201</v>
      </c>
      <c r="I63" s="20" t="s">
        <v>89</v>
      </c>
      <c r="J63" s="142">
        <f>J64</f>
        <v>453877.65</v>
      </c>
      <c r="K63" s="195">
        <f>K64</f>
        <v>406043.93</v>
      </c>
      <c r="L63" s="233">
        <f t="shared" si="5"/>
        <v>89.461098161586051</v>
      </c>
    </row>
    <row r="64" spans="1:12" s="27" customFormat="1">
      <c r="A64" s="14" t="s">
        <v>93</v>
      </c>
      <c r="B64" s="13" t="s">
        <v>45</v>
      </c>
      <c r="C64" s="13" t="s">
        <v>28</v>
      </c>
      <c r="D64" s="13" t="s">
        <v>20</v>
      </c>
      <c r="E64" s="79" t="s">
        <v>17</v>
      </c>
      <c r="F64" s="13" t="s">
        <v>163</v>
      </c>
      <c r="G64" s="13" t="s">
        <v>194</v>
      </c>
      <c r="H64" s="13" t="s">
        <v>201</v>
      </c>
      <c r="I64" s="20" t="s">
        <v>92</v>
      </c>
      <c r="J64" s="142">
        <v>453877.65</v>
      </c>
      <c r="K64" s="195">
        <v>406043.93</v>
      </c>
      <c r="L64" s="233">
        <f t="shared" si="5"/>
        <v>89.461098161586051</v>
      </c>
    </row>
    <row r="65" spans="1:12" s="181" customFormat="1" ht="13.5" customHeight="1">
      <c r="A65" s="186" t="s">
        <v>411</v>
      </c>
      <c r="B65" s="185" t="s">
        <v>45</v>
      </c>
      <c r="C65" s="185" t="s">
        <v>28</v>
      </c>
      <c r="D65" s="185" t="s">
        <v>20</v>
      </c>
      <c r="E65" s="79" t="s">
        <v>17</v>
      </c>
      <c r="F65" s="185" t="s">
        <v>163</v>
      </c>
      <c r="G65" s="178" t="s">
        <v>194</v>
      </c>
      <c r="H65" s="44" t="s">
        <v>412</v>
      </c>
      <c r="I65" s="44"/>
      <c r="J65" s="193">
        <f>J66</f>
        <v>45000</v>
      </c>
      <c r="K65" s="193">
        <f>K66</f>
        <v>45000</v>
      </c>
      <c r="L65" s="233">
        <f t="shared" si="5"/>
        <v>100</v>
      </c>
    </row>
    <row r="66" spans="1:12" s="181" customFormat="1" ht="25.5">
      <c r="A66" s="184" t="s">
        <v>90</v>
      </c>
      <c r="B66" s="185" t="s">
        <v>45</v>
      </c>
      <c r="C66" s="185" t="s">
        <v>28</v>
      </c>
      <c r="D66" s="185" t="s">
        <v>20</v>
      </c>
      <c r="E66" s="79" t="s">
        <v>17</v>
      </c>
      <c r="F66" s="185" t="s">
        <v>163</v>
      </c>
      <c r="G66" s="178" t="s">
        <v>194</v>
      </c>
      <c r="H66" s="44" t="s">
        <v>412</v>
      </c>
      <c r="I66" s="44" t="s">
        <v>89</v>
      </c>
      <c r="J66" s="193">
        <f>J67</f>
        <v>45000</v>
      </c>
      <c r="K66" s="193">
        <f>K67</f>
        <v>45000</v>
      </c>
      <c r="L66" s="233">
        <f t="shared" si="5"/>
        <v>100</v>
      </c>
    </row>
    <row r="67" spans="1:12" s="181" customFormat="1" ht="13.5" customHeight="1">
      <c r="A67" s="186" t="s">
        <v>93</v>
      </c>
      <c r="B67" s="185" t="s">
        <v>45</v>
      </c>
      <c r="C67" s="185" t="s">
        <v>28</v>
      </c>
      <c r="D67" s="185" t="s">
        <v>20</v>
      </c>
      <c r="E67" s="79" t="s">
        <v>17</v>
      </c>
      <c r="F67" s="185" t="s">
        <v>163</v>
      </c>
      <c r="G67" s="178" t="s">
        <v>194</v>
      </c>
      <c r="H67" s="44" t="s">
        <v>412</v>
      </c>
      <c r="I67" s="44" t="s">
        <v>92</v>
      </c>
      <c r="J67" s="193">
        <v>45000</v>
      </c>
      <c r="K67" s="193">
        <v>45000</v>
      </c>
      <c r="L67" s="233">
        <f t="shared" si="5"/>
        <v>100</v>
      </c>
    </row>
    <row r="68" spans="1:12" s="189" customFormat="1">
      <c r="A68" s="186" t="s">
        <v>394</v>
      </c>
      <c r="B68" s="185" t="s">
        <v>45</v>
      </c>
      <c r="C68" s="185" t="s">
        <v>28</v>
      </c>
      <c r="D68" s="185" t="s">
        <v>20</v>
      </c>
      <c r="E68" s="185" t="s">
        <v>17</v>
      </c>
      <c r="F68" s="185" t="s">
        <v>163</v>
      </c>
      <c r="G68" s="185" t="s">
        <v>194</v>
      </c>
      <c r="H68" s="194" t="s">
        <v>393</v>
      </c>
      <c r="I68" s="196"/>
      <c r="J68" s="195">
        <f>J69</f>
        <v>2927334</v>
      </c>
      <c r="K68" s="195">
        <f>K69</f>
        <v>2927334</v>
      </c>
      <c r="L68" s="233">
        <f t="shared" si="5"/>
        <v>100</v>
      </c>
    </row>
    <row r="69" spans="1:12" s="189" customFormat="1" ht="25.5">
      <c r="A69" s="184" t="s">
        <v>90</v>
      </c>
      <c r="B69" s="185" t="s">
        <v>45</v>
      </c>
      <c r="C69" s="185" t="s">
        <v>28</v>
      </c>
      <c r="D69" s="185" t="s">
        <v>20</v>
      </c>
      <c r="E69" s="185" t="s">
        <v>17</v>
      </c>
      <c r="F69" s="185" t="s">
        <v>163</v>
      </c>
      <c r="G69" s="185" t="s">
        <v>194</v>
      </c>
      <c r="H69" s="194" t="s">
        <v>393</v>
      </c>
      <c r="I69" s="196" t="s">
        <v>89</v>
      </c>
      <c r="J69" s="195">
        <f>J70</f>
        <v>2927334</v>
      </c>
      <c r="K69" s="195">
        <f>K70</f>
        <v>2927334</v>
      </c>
      <c r="L69" s="233">
        <f t="shared" si="5"/>
        <v>100</v>
      </c>
    </row>
    <row r="70" spans="1:12" s="189" customFormat="1">
      <c r="A70" s="186" t="s">
        <v>93</v>
      </c>
      <c r="B70" s="185" t="s">
        <v>45</v>
      </c>
      <c r="C70" s="185" t="s">
        <v>28</v>
      </c>
      <c r="D70" s="185" t="s">
        <v>20</v>
      </c>
      <c r="E70" s="185" t="s">
        <v>17</v>
      </c>
      <c r="F70" s="185" t="s">
        <v>163</v>
      </c>
      <c r="G70" s="185" t="s">
        <v>194</v>
      </c>
      <c r="H70" s="194" t="s">
        <v>393</v>
      </c>
      <c r="I70" s="196" t="s">
        <v>92</v>
      </c>
      <c r="J70" s="195">
        <v>2927334</v>
      </c>
      <c r="K70" s="195">
        <v>2927334</v>
      </c>
      <c r="L70" s="233">
        <f t="shared" si="5"/>
        <v>100</v>
      </c>
    </row>
    <row r="71" spans="1:12" s="189" customFormat="1" ht="38.25">
      <c r="A71" s="186" t="s">
        <v>398</v>
      </c>
      <c r="B71" s="185" t="s">
        <v>45</v>
      </c>
      <c r="C71" s="185" t="s">
        <v>28</v>
      </c>
      <c r="D71" s="185" t="s">
        <v>20</v>
      </c>
      <c r="E71" s="79" t="s">
        <v>17</v>
      </c>
      <c r="F71" s="185" t="s">
        <v>163</v>
      </c>
      <c r="G71" s="185" t="s">
        <v>194</v>
      </c>
      <c r="H71" s="194" t="s">
        <v>397</v>
      </c>
      <c r="I71" s="187"/>
      <c r="J71" s="195">
        <f>J72</f>
        <v>1543209.88</v>
      </c>
      <c r="K71" s="195">
        <f>K72</f>
        <v>1543209.88</v>
      </c>
      <c r="L71" s="233">
        <f t="shared" si="5"/>
        <v>100</v>
      </c>
    </row>
    <row r="72" spans="1:12" s="189" customFormat="1" ht="25.5">
      <c r="A72" s="184" t="s">
        <v>90</v>
      </c>
      <c r="B72" s="185" t="s">
        <v>45</v>
      </c>
      <c r="C72" s="185" t="s">
        <v>28</v>
      </c>
      <c r="D72" s="185" t="s">
        <v>20</v>
      </c>
      <c r="E72" s="79" t="s">
        <v>17</v>
      </c>
      <c r="F72" s="185" t="s">
        <v>163</v>
      </c>
      <c r="G72" s="185" t="s">
        <v>194</v>
      </c>
      <c r="H72" s="194" t="s">
        <v>397</v>
      </c>
      <c r="I72" s="196" t="s">
        <v>89</v>
      </c>
      <c r="J72" s="195">
        <f>J73</f>
        <v>1543209.88</v>
      </c>
      <c r="K72" s="195">
        <f>K73</f>
        <v>1543209.88</v>
      </c>
      <c r="L72" s="233">
        <f t="shared" si="5"/>
        <v>100</v>
      </c>
    </row>
    <row r="73" spans="1:12" s="189" customFormat="1">
      <c r="A73" s="186" t="s">
        <v>93</v>
      </c>
      <c r="B73" s="185" t="s">
        <v>45</v>
      </c>
      <c r="C73" s="185" t="s">
        <v>28</v>
      </c>
      <c r="D73" s="185" t="s">
        <v>20</v>
      </c>
      <c r="E73" s="79" t="s">
        <v>17</v>
      </c>
      <c r="F73" s="185" t="s">
        <v>163</v>
      </c>
      <c r="G73" s="185" t="s">
        <v>194</v>
      </c>
      <c r="H73" s="194" t="s">
        <v>397</v>
      </c>
      <c r="I73" s="196" t="s">
        <v>92</v>
      </c>
      <c r="J73" s="195">
        <v>1543209.88</v>
      </c>
      <c r="K73" s="195">
        <v>1543209.88</v>
      </c>
      <c r="L73" s="233">
        <f t="shared" si="5"/>
        <v>100</v>
      </c>
    </row>
    <row r="74" spans="1:12" s="189" customFormat="1" ht="51">
      <c r="A74" s="186" t="s">
        <v>428</v>
      </c>
      <c r="B74" s="185" t="s">
        <v>45</v>
      </c>
      <c r="C74" s="185" t="s">
        <v>28</v>
      </c>
      <c r="D74" s="185" t="s">
        <v>20</v>
      </c>
      <c r="E74" s="185" t="s">
        <v>17</v>
      </c>
      <c r="F74" s="185" t="s">
        <v>163</v>
      </c>
      <c r="G74" s="185" t="s">
        <v>194</v>
      </c>
      <c r="H74" s="182" t="s">
        <v>427</v>
      </c>
      <c r="I74" s="187"/>
      <c r="J74" s="195">
        <f>J75</f>
        <v>500617.28</v>
      </c>
      <c r="K74" s="195">
        <f>K75</f>
        <v>500617.28</v>
      </c>
      <c r="L74" s="233">
        <f t="shared" si="5"/>
        <v>100</v>
      </c>
    </row>
    <row r="75" spans="1:12" s="189" customFormat="1" ht="25.5">
      <c r="A75" s="184" t="s">
        <v>90</v>
      </c>
      <c r="B75" s="185" t="s">
        <v>45</v>
      </c>
      <c r="C75" s="185" t="s">
        <v>28</v>
      </c>
      <c r="D75" s="185" t="s">
        <v>20</v>
      </c>
      <c r="E75" s="185" t="s">
        <v>17</v>
      </c>
      <c r="F75" s="185" t="s">
        <v>163</v>
      </c>
      <c r="G75" s="185" t="s">
        <v>194</v>
      </c>
      <c r="H75" s="182" t="s">
        <v>427</v>
      </c>
      <c r="I75" s="196" t="s">
        <v>89</v>
      </c>
      <c r="J75" s="195">
        <f>J76</f>
        <v>500617.28</v>
      </c>
      <c r="K75" s="195">
        <f>K76</f>
        <v>500617.28</v>
      </c>
      <c r="L75" s="233">
        <f t="shared" si="5"/>
        <v>100</v>
      </c>
    </row>
    <row r="76" spans="1:12" s="189" customFormat="1">
      <c r="A76" s="186" t="s">
        <v>93</v>
      </c>
      <c r="B76" s="185" t="s">
        <v>45</v>
      </c>
      <c r="C76" s="185" t="s">
        <v>28</v>
      </c>
      <c r="D76" s="185" t="s">
        <v>20</v>
      </c>
      <c r="E76" s="185" t="s">
        <v>17</v>
      </c>
      <c r="F76" s="185" t="s">
        <v>163</v>
      </c>
      <c r="G76" s="185" t="s">
        <v>194</v>
      </c>
      <c r="H76" s="182" t="s">
        <v>427</v>
      </c>
      <c r="I76" s="196" t="s">
        <v>92</v>
      </c>
      <c r="J76" s="195">
        <v>500617.28</v>
      </c>
      <c r="K76" s="195">
        <v>500617.28</v>
      </c>
      <c r="L76" s="233">
        <f t="shared" si="5"/>
        <v>100</v>
      </c>
    </row>
    <row r="77" spans="1:12" s="189" customFormat="1" ht="39.75" customHeight="1">
      <c r="A77" s="186" t="s">
        <v>457</v>
      </c>
      <c r="B77" s="185" t="s">
        <v>45</v>
      </c>
      <c r="C77" s="185" t="s">
        <v>28</v>
      </c>
      <c r="D77" s="185" t="s">
        <v>20</v>
      </c>
      <c r="E77" s="185" t="s">
        <v>17</v>
      </c>
      <c r="F77" s="185" t="s">
        <v>163</v>
      </c>
      <c r="G77" s="185" t="s">
        <v>194</v>
      </c>
      <c r="H77" s="182" t="s">
        <v>456</v>
      </c>
      <c r="I77" s="196"/>
      <c r="J77" s="195">
        <f>J78</f>
        <v>2469136</v>
      </c>
      <c r="K77" s="195">
        <f>K78</f>
        <v>2469136</v>
      </c>
      <c r="L77" s="233">
        <f t="shared" si="5"/>
        <v>100</v>
      </c>
    </row>
    <row r="78" spans="1:12" s="189" customFormat="1" ht="25.5">
      <c r="A78" s="184" t="s">
        <v>90</v>
      </c>
      <c r="B78" s="185" t="s">
        <v>45</v>
      </c>
      <c r="C78" s="185" t="s">
        <v>28</v>
      </c>
      <c r="D78" s="185" t="s">
        <v>20</v>
      </c>
      <c r="E78" s="185" t="s">
        <v>17</v>
      </c>
      <c r="F78" s="185" t="s">
        <v>163</v>
      </c>
      <c r="G78" s="185" t="s">
        <v>194</v>
      </c>
      <c r="H78" s="182" t="s">
        <v>456</v>
      </c>
      <c r="I78" s="196" t="s">
        <v>89</v>
      </c>
      <c r="J78" s="195">
        <f>J79</f>
        <v>2469136</v>
      </c>
      <c r="K78" s="195">
        <f>K79</f>
        <v>2469136</v>
      </c>
      <c r="L78" s="233">
        <f t="shared" si="5"/>
        <v>100</v>
      </c>
    </row>
    <row r="79" spans="1:12" s="189" customFormat="1">
      <c r="A79" s="186" t="s">
        <v>93</v>
      </c>
      <c r="B79" s="185" t="s">
        <v>45</v>
      </c>
      <c r="C79" s="185" t="s">
        <v>28</v>
      </c>
      <c r="D79" s="185" t="s">
        <v>20</v>
      </c>
      <c r="E79" s="185" t="s">
        <v>17</v>
      </c>
      <c r="F79" s="185" t="s">
        <v>163</v>
      </c>
      <c r="G79" s="185" t="s">
        <v>194</v>
      </c>
      <c r="H79" s="182" t="s">
        <v>456</v>
      </c>
      <c r="I79" s="196" t="s">
        <v>92</v>
      </c>
      <c r="J79" s="195">
        <v>2469136</v>
      </c>
      <c r="K79" s="195">
        <v>2469136</v>
      </c>
      <c r="L79" s="233">
        <f t="shared" si="5"/>
        <v>100</v>
      </c>
    </row>
    <row r="80" spans="1:12" s="189" customFormat="1" ht="38.25">
      <c r="A80" s="186" t="s">
        <v>401</v>
      </c>
      <c r="B80" s="185" t="s">
        <v>45</v>
      </c>
      <c r="C80" s="185" t="s">
        <v>28</v>
      </c>
      <c r="D80" s="185" t="s">
        <v>20</v>
      </c>
      <c r="E80" s="79" t="s">
        <v>17</v>
      </c>
      <c r="F80" s="185" t="s">
        <v>163</v>
      </c>
      <c r="G80" s="194" t="s">
        <v>400</v>
      </c>
      <c r="H80" s="194" t="s">
        <v>399</v>
      </c>
      <c r="I80" s="196"/>
      <c r="J80" s="195">
        <f>J81</f>
        <v>3392667.48</v>
      </c>
      <c r="K80" s="195">
        <f>K81</f>
        <v>3392667.48</v>
      </c>
      <c r="L80" s="233">
        <f t="shared" si="5"/>
        <v>100</v>
      </c>
    </row>
    <row r="81" spans="1:12" s="189" customFormat="1" ht="25.5">
      <c r="A81" s="184" t="s">
        <v>90</v>
      </c>
      <c r="B81" s="185" t="s">
        <v>45</v>
      </c>
      <c r="C81" s="185" t="s">
        <v>28</v>
      </c>
      <c r="D81" s="185" t="s">
        <v>20</v>
      </c>
      <c r="E81" s="79" t="s">
        <v>17</v>
      </c>
      <c r="F81" s="185" t="s">
        <v>163</v>
      </c>
      <c r="G81" s="194" t="s">
        <v>400</v>
      </c>
      <c r="H81" s="194" t="s">
        <v>399</v>
      </c>
      <c r="I81" s="196" t="s">
        <v>89</v>
      </c>
      <c r="J81" s="195">
        <f>J82</f>
        <v>3392667.48</v>
      </c>
      <c r="K81" s="195">
        <f>K82</f>
        <v>3392667.48</v>
      </c>
      <c r="L81" s="233">
        <f t="shared" si="5"/>
        <v>100</v>
      </c>
    </row>
    <row r="82" spans="1:12" s="189" customFormat="1">
      <c r="A82" s="186" t="s">
        <v>93</v>
      </c>
      <c r="B82" s="185" t="s">
        <v>45</v>
      </c>
      <c r="C82" s="185" t="s">
        <v>28</v>
      </c>
      <c r="D82" s="185" t="s">
        <v>20</v>
      </c>
      <c r="E82" s="79" t="s">
        <v>17</v>
      </c>
      <c r="F82" s="185" t="s">
        <v>163</v>
      </c>
      <c r="G82" s="194" t="s">
        <v>400</v>
      </c>
      <c r="H82" s="194" t="s">
        <v>399</v>
      </c>
      <c r="I82" s="196" t="s">
        <v>92</v>
      </c>
      <c r="J82" s="195">
        <v>3392667.48</v>
      </c>
      <c r="K82" s="195">
        <v>3392667.48</v>
      </c>
      <c r="L82" s="233">
        <f t="shared" si="5"/>
        <v>100</v>
      </c>
    </row>
    <row r="83" spans="1:12" s="27" customFormat="1" ht="25.5">
      <c r="A83" s="2" t="s">
        <v>178</v>
      </c>
      <c r="B83" s="13" t="s">
        <v>45</v>
      </c>
      <c r="C83" s="13" t="s">
        <v>28</v>
      </c>
      <c r="D83" s="13" t="s">
        <v>20</v>
      </c>
      <c r="E83" s="79" t="s">
        <v>17</v>
      </c>
      <c r="F83" s="13" t="s">
        <v>177</v>
      </c>
      <c r="G83" s="13" t="s">
        <v>194</v>
      </c>
      <c r="H83" s="13" t="s">
        <v>195</v>
      </c>
      <c r="I83" s="20"/>
      <c r="J83" s="142">
        <f>J87+J90+J93+J102+J105+J96+J99+J84</f>
        <v>27623140.839999996</v>
      </c>
      <c r="K83" s="195">
        <f>K87+K90+K93+K102+K105+K96+K99+K84</f>
        <v>27623140.839999996</v>
      </c>
      <c r="L83" s="233">
        <f t="shared" si="5"/>
        <v>100</v>
      </c>
    </row>
    <row r="84" spans="1:12" s="189" customFormat="1" ht="25.5">
      <c r="A84" s="5" t="s">
        <v>168</v>
      </c>
      <c r="B84" s="185" t="s">
        <v>45</v>
      </c>
      <c r="C84" s="185" t="s">
        <v>28</v>
      </c>
      <c r="D84" s="185" t="s">
        <v>20</v>
      </c>
      <c r="E84" s="79" t="s">
        <v>17</v>
      </c>
      <c r="F84" s="185" t="s">
        <v>177</v>
      </c>
      <c r="G84" s="185" t="s">
        <v>194</v>
      </c>
      <c r="H84" s="163" t="s">
        <v>235</v>
      </c>
      <c r="I84" s="187"/>
      <c r="J84" s="195">
        <f>J85</f>
        <v>280000</v>
      </c>
      <c r="K84" s="195">
        <f>K85</f>
        <v>280000</v>
      </c>
      <c r="L84" s="233">
        <f t="shared" si="5"/>
        <v>100</v>
      </c>
    </row>
    <row r="85" spans="1:12" s="189" customFormat="1" ht="25.5">
      <c r="A85" s="184" t="s">
        <v>90</v>
      </c>
      <c r="B85" s="185" t="s">
        <v>45</v>
      </c>
      <c r="C85" s="185" t="s">
        <v>28</v>
      </c>
      <c r="D85" s="185" t="s">
        <v>20</v>
      </c>
      <c r="E85" s="79" t="s">
        <v>17</v>
      </c>
      <c r="F85" s="185" t="s">
        <v>177</v>
      </c>
      <c r="G85" s="185" t="s">
        <v>194</v>
      </c>
      <c r="H85" s="163" t="s">
        <v>235</v>
      </c>
      <c r="I85" s="164" t="s">
        <v>89</v>
      </c>
      <c r="J85" s="195">
        <f>J86</f>
        <v>280000</v>
      </c>
      <c r="K85" s="195">
        <f>K86</f>
        <v>280000</v>
      </c>
      <c r="L85" s="233">
        <f t="shared" si="5"/>
        <v>100</v>
      </c>
    </row>
    <row r="86" spans="1:12" s="189" customFormat="1">
      <c r="A86" s="186" t="s">
        <v>93</v>
      </c>
      <c r="B86" s="185" t="s">
        <v>45</v>
      </c>
      <c r="C86" s="185" t="s">
        <v>28</v>
      </c>
      <c r="D86" s="185" t="s">
        <v>20</v>
      </c>
      <c r="E86" s="79" t="s">
        <v>17</v>
      </c>
      <c r="F86" s="185" t="s">
        <v>177</v>
      </c>
      <c r="G86" s="185" t="s">
        <v>194</v>
      </c>
      <c r="H86" s="163" t="s">
        <v>235</v>
      </c>
      <c r="I86" s="164" t="s">
        <v>92</v>
      </c>
      <c r="J86" s="195">
        <v>280000</v>
      </c>
      <c r="K86" s="195">
        <v>280000</v>
      </c>
      <c r="L86" s="233">
        <f t="shared" si="5"/>
        <v>100</v>
      </c>
    </row>
    <row r="87" spans="1:12" s="27" customFormat="1">
      <c r="A87" s="2" t="s">
        <v>181</v>
      </c>
      <c r="B87" s="13" t="s">
        <v>45</v>
      </c>
      <c r="C87" s="13" t="s">
        <v>28</v>
      </c>
      <c r="D87" s="13" t="s">
        <v>20</v>
      </c>
      <c r="E87" s="79" t="s">
        <v>17</v>
      </c>
      <c r="F87" s="13" t="s">
        <v>177</v>
      </c>
      <c r="G87" s="13" t="s">
        <v>194</v>
      </c>
      <c r="H87" s="13" t="s">
        <v>202</v>
      </c>
      <c r="I87" s="20"/>
      <c r="J87" s="142">
        <f>J88</f>
        <v>20000</v>
      </c>
      <c r="K87" s="195">
        <f>K88</f>
        <v>20000</v>
      </c>
      <c r="L87" s="233">
        <f t="shared" si="5"/>
        <v>100</v>
      </c>
    </row>
    <row r="88" spans="1:12" s="27" customFormat="1" ht="25.5">
      <c r="A88" s="7" t="s">
        <v>90</v>
      </c>
      <c r="B88" s="13" t="s">
        <v>45</v>
      </c>
      <c r="C88" s="13" t="s">
        <v>28</v>
      </c>
      <c r="D88" s="13" t="s">
        <v>20</v>
      </c>
      <c r="E88" s="79" t="s">
        <v>17</v>
      </c>
      <c r="F88" s="13" t="s">
        <v>177</v>
      </c>
      <c r="G88" s="13" t="s">
        <v>194</v>
      </c>
      <c r="H88" s="13" t="s">
        <v>202</v>
      </c>
      <c r="I88" s="20" t="s">
        <v>89</v>
      </c>
      <c r="J88" s="142">
        <f>J89</f>
        <v>20000</v>
      </c>
      <c r="K88" s="195">
        <f>K89</f>
        <v>20000</v>
      </c>
      <c r="L88" s="233">
        <f t="shared" si="5"/>
        <v>100</v>
      </c>
    </row>
    <row r="89" spans="1:12" s="27" customFormat="1">
      <c r="A89" s="14" t="s">
        <v>93</v>
      </c>
      <c r="B89" s="13" t="s">
        <v>45</v>
      </c>
      <c r="C89" s="13" t="s">
        <v>28</v>
      </c>
      <c r="D89" s="13" t="s">
        <v>20</v>
      </c>
      <c r="E89" s="79" t="s">
        <v>17</v>
      </c>
      <c r="F89" s="13" t="s">
        <v>177</v>
      </c>
      <c r="G89" s="13" t="s">
        <v>194</v>
      </c>
      <c r="H89" s="13" t="s">
        <v>202</v>
      </c>
      <c r="I89" s="20" t="s">
        <v>92</v>
      </c>
      <c r="J89" s="142">
        <v>20000</v>
      </c>
      <c r="K89" s="195">
        <v>20000</v>
      </c>
      <c r="L89" s="233">
        <f t="shared" si="5"/>
        <v>100</v>
      </c>
    </row>
    <row r="90" spans="1:12" s="27" customFormat="1">
      <c r="A90" s="2" t="s">
        <v>109</v>
      </c>
      <c r="B90" s="13" t="s">
        <v>45</v>
      </c>
      <c r="C90" s="13" t="s">
        <v>28</v>
      </c>
      <c r="D90" s="13" t="s">
        <v>20</v>
      </c>
      <c r="E90" s="79" t="s">
        <v>17</v>
      </c>
      <c r="F90" s="13" t="s">
        <v>177</v>
      </c>
      <c r="G90" s="13" t="s">
        <v>194</v>
      </c>
      <c r="H90" s="13" t="s">
        <v>203</v>
      </c>
      <c r="I90" s="20"/>
      <c r="J90" s="142">
        <f>J91</f>
        <v>25611691.809999999</v>
      </c>
      <c r="K90" s="195">
        <f>K91</f>
        <v>25611691.809999999</v>
      </c>
      <c r="L90" s="233">
        <f t="shared" si="5"/>
        <v>100</v>
      </c>
    </row>
    <row r="91" spans="1:12" s="27" customFormat="1" ht="25.5">
      <c r="A91" s="7" t="s">
        <v>90</v>
      </c>
      <c r="B91" s="13" t="s">
        <v>45</v>
      </c>
      <c r="C91" s="13" t="s">
        <v>28</v>
      </c>
      <c r="D91" s="13" t="s">
        <v>20</v>
      </c>
      <c r="E91" s="79" t="s">
        <v>17</v>
      </c>
      <c r="F91" s="13" t="s">
        <v>177</v>
      </c>
      <c r="G91" s="13" t="s">
        <v>194</v>
      </c>
      <c r="H91" s="13" t="s">
        <v>203</v>
      </c>
      <c r="I91" s="20" t="s">
        <v>89</v>
      </c>
      <c r="J91" s="142">
        <f>J92</f>
        <v>25611691.809999999</v>
      </c>
      <c r="K91" s="195">
        <f>K92</f>
        <v>25611691.809999999</v>
      </c>
      <c r="L91" s="233">
        <f t="shared" si="5"/>
        <v>100</v>
      </c>
    </row>
    <row r="92" spans="1:12" s="27" customFormat="1">
      <c r="A92" s="14" t="s">
        <v>93</v>
      </c>
      <c r="B92" s="13" t="s">
        <v>45</v>
      </c>
      <c r="C92" s="13" t="s">
        <v>28</v>
      </c>
      <c r="D92" s="13" t="s">
        <v>20</v>
      </c>
      <c r="E92" s="79" t="s">
        <v>17</v>
      </c>
      <c r="F92" s="13" t="s">
        <v>177</v>
      </c>
      <c r="G92" s="13" t="s">
        <v>194</v>
      </c>
      <c r="H92" s="13" t="s">
        <v>203</v>
      </c>
      <c r="I92" s="20" t="s">
        <v>92</v>
      </c>
      <c r="J92" s="195">
        <f>25390292.43+221399.38</f>
        <v>25611691.809999999</v>
      </c>
      <c r="K92" s="195">
        <f>25390292.43+221399.38</f>
        <v>25611691.809999999</v>
      </c>
      <c r="L92" s="233">
        <f t="shared" si="5"/>
        <v>100</v>
      </c>
    </row>
    <row r="93" spans="1:12" s="27" customFormat="1" ht="51">
      <c r="A93" s="2" t="s">
        <v>156</v>
      </c>
      <c r="B93" s="13" t="s">
        <v>45</v>
      </c>
      <c r="C93" s="13" t="s">
        <v>28</v>
      </c>
      <c r="D93" s="13" t="s">
        <v>20</v>
      </c>
      <c r="E93" s="79" t="s">
        <v>17</v>
      </c>
      <c r="F93" s="13" t="s">
        <v>177</v>
      </c>
      <c r="G93" s="13" t="s">
        <v>194</v>
      </c>
      <c r="H93" s="13" t="s">
        <v>201</v>
      </c>
      <c r="I93" s="20"/>
      <c r="J93" s="142">
        <f>J94</f>
        <v>399080.71</v>
      </c>
      <c r="K93" s="195">
        <f>K94</f>
        <v>399080.71</v>
      </c>
      <c r="L93" s="233">
        <f t="shared" si="5"/>
        <v>100</v>
      </c>
    </row>
    <row r="94" spans="1:12" s="27" customFormat="1" ht="25.5">
      <c r="A94" s="7" t="s">
        <v>90</v>
      </c>
      <c r="B94" s="13" t="s">
        <v>45</v>
      </c>
      <c r="C94" s="13" t="s">
        <v>28</v>
      </c>
      <c r="D94" s="13" t="s">
        <v>20</v>
      </c>
      <c r="E94" s="79" t="s">
        <v>17</v>
      </c>
      <c r="F94" s="13" t="s">
        <v>177</v>
      </c>
      <c r="G94" s="13" t="s">
        <v>194</v>
      </c>
      <c r="H94" s="13" t="s">
        <v>201</v>
      </c>
      <c r="I94" s="20" t="s">
        <v>89</v>
      </c>
      <c r="J94" s="142">
        <f>J95</f>
        <v>399080.71</v>
      </c>
      <c r="K94" s="195">
        <f>K95</f>
        <v>399080.71</v>
      </c>
      <c r="L94" s="233">
        <f t="shared" si="5"/>
        <v>100</v>
      </c>
    </row>
    <row r="95" spans="1:12" s="27" customFormat="1">
      <c r="A95" s="14" t="s">
        <v>93</v>
      </c>
      <c r="B95" s="13" t="s">
        <v>45</v>
      </c>
      <c r="C95" s="13" t="s">
        <v>28</v>
      </c>
      <c r="D95" s="13" t="s">
        <v>20</v>
      </c>
      <c r="E95" s="79" t="s">
        <v>17</v>
      </c>
      <c r="F95" s="13" t="s">
        <v>177</v>
      </c>
      <c r="G95" s="13" t="s">
        <v>194</v>
      </c>
      <c r="H95" s="13" t="s">
        <v>201</v>
      </c>
      <c r="I95" s="20" t="s">
        <v>92</v>
      </c>
      <c r="J95" s="142">
        <v>399080.71</v>
      </c>
      <c r="K95" s="195">
        <v>399080.71</v>
      </c>
      <c r="L95" s="233">
        <f t="shared" si="5"/>
        <v>100</v>
      </c>
    </row>
    <row r="96" spans="1:12" s="189" customFormat="1">
      <c r="A96" s="186" t="s">
        <v>394</v>
      </c>
      <c r="B96" s="185" t="s">
        <v>45</v>
      </c>
      <c r="C96" s="185" t="s">
        <v>28</v>
      </c>
      <c r="D96" s="185" t="s">
        <v>20</v>
      </c>
      <c r="E96" s="185" t="s">
        <v>17</v>
      </c>
      <c r="F96" s="185" t="s">
        <v>177</v>
      </c>
      <c r="G96" s="185" t="s">
        <v>194</v>
      </c>
      <c r="H96" s="194" t="s">
        <v>393</v>
      </c>
      <c r="I96" s="196"/>
      <c r="J96" s="195">
        <f>J97</f>
        <v>117850</v>
      </c>
      <c r="K96" s="195">
        <f>K97</f>
        <v>117850</v>
      </c>
      <c r="L96" s="233">
        <f t="shared" si="5"/>
        <v>100</v>
      </c>
    </row>
    <row r="97" spans="1:12" s="189" customFormat="1" ht="25.5">
      <c r="A97" s="184" t="s">
        <v>90</v>
      </c>
      <c r="B97" s="185" t="s">
        <v>45</v>
      </c>
      <c r="C97" s="185" t="s">
        <v>28</v>
      </c>
      <c r="D97" s="185" t="s">
        <v>20</v>
      </c>
      <c r="E97" s="185" t="s">
        <v>17</v>
      </c>
      <c r="F97" s="185" t="s">
        <v>177</v>
      </c>
      <c r="G97" s="185" t="s">
        <v>194</v>
      </c>
      <c r="H97" s="194" t="s">
        <v>393</v>
      </c>
      <c r="I97" s="196" t="s">
        <v>89</v>
      </c>
      <c r="J97" s="195">
        <f>J98</f>
        <v>117850</v>
      </c>
      <c r="K97" s="195">
        <f>K98</f>
        <v>117850</v>
      </c>
      <c r="L97" s="233">
        <f t="shared" si="5"/>
        <v>100</v>
      </c>
    </row>
    <row r="98" spans="1:12" s="189" customFormat="1">
      <c r="A98" s="186" t="s">
        <v>93</v>
      </c>
      <c r="B98" s="185" t="s">
        <v>45</v>
      </c>
      <c r="C98" s="185" t="s">
        <v>28</v>
      </c>
      <c r="D98" s="185" t="s">
        <v>20</v>
      </c>
      <c r="E98" s="185" t="s">
        <v>17</v>
      </c>
      <c r="F98" s="185" t="s">
        <v>177</v>
      </c>
      <c r="G98" s="185" t="s">
        <v>194</v>
      </c>
      <c r="H98" s="194" t="s">
        <v>393</v>
      </c>
      <c r="I98" s="196" t="s">
        <v>92</v>
      </c>
      <c r="J98" s="195">
        <v>117850</v>
      </c>
      <c r="K98" s="195">
        <v>117850</v>
      </c>
      <c r="L98" s="233">
        <f t="shared" si="5"/>
        <v>100</v>
      </c>
    </row>
    <row r="99" spans="1:12" s="189" customFormat="1" ht="25.5">
      <c r="A99" s="198" t="s">
        <v>463</v>
      </c>
      <c r="B99" s="185" t="s">
        <v>45</v>
      </c>
      <c r="C99" s="185" t="s">
        <v>28</v>
      </c>
      <c r="D99" s="185" t="s">
        <v>20</v>
      </c>
      <c r="E99" s="185" t="s">
        <v>17</v>
      </c>
      <c r="F99" s="185" t="s">
        <v>177</v>
      </c>
      <c r="G99" s="185" t="s">
        <v>194</v>
      </c>
      <c r="H99" s="182" t="s">
        <v>462</v>
      </c>
      <c r="I99" s="196"/>
      <c r="J99" s="195">
        <f>J100</f>
        <v>377604.74</v>
      </c>
      <c r="K99" s="195">
        <f>K100</f>
        <v>377604.74</v>
      </c>
      <c r="L99" s="233">
        <f>K99/J99*100</f>
        <v>100</v>
      </c>
    </row>
    <row r="100" spans="1:12" s="189" customFormat="1" ht="25.5">
      <c r="A100" s="184" t="s">
        <v>90</v>
      </c>
      <c r="B100" s="185" t="s">
        <v>45</v>
      </c>
      <c r="C100" s="185" t="s">
        <v>28</v>
      </c>
      <c r="D100" s="185" t="s">
        <v>20</v>
      </c>
      <c r="E100" s="185" t="s">
        <v>17</v>
      </c>
      <c r="F100" s="185" t="s">
        <v>177</v>
      </c>
      <c r="G100" s="185" t="s">
        <v>194</v>
      </c>
      <c r="H100" s="182" t="s">
        <v>462</v>
      </c>
      <c r="I100" s="196" t="s">
        <v>89</v>
      </c>
      <c r="J100" s="195">
        <f>J101</f>
        <v>377604.74</v>
      </c>
      <c r="K100" s="195">
        <f>K101</f>
        <v>377604.74</v>
      </c>
      <c r="L100" s="233">
        <f>K100/J100*100</f>
        <v>100</v>
      </c>
    </row>
    <row r="101" spans="1:12" s="189" customFormat="1">
      <c r="A101" s="186" t="s">
        <v>93</v>
      </c>
      <c r="B101" s="185" t="s">
        <v>45</v>
      </c>
      <c r="C101" s="185" t="s">
        <v>28</v>
      </c>
      <c r="D101" s="185" t="s">
        <v>20</v>
      </c>
      <c r="E101" s="185" t="s">
        <v>17</v>
      </c>
      <c r="F101" s="185" t="s">
        <v>177</v>
      </c>
      <c r="G101" s="185" t="s">
        <v>194</v>
      </c>
      <c r="H101" s="182" t="s">
        <v>462</v>
      </c>
      <c r="I101" s="196" t="s">
        <v>92</v>
      </c>
      <c r="J101" s="195">
        <v>377604.74</v>
      </c>
      <c r="K101" s="195">
        <v>377604.74</v>
      </c>
      <c r="L101" s="233">
        <f>K101/J101*100</f>
        <v>100</v>
      </c>
    </row>
    <row r="102" spans="1:12" s="189" customFormat="1" ht="25.5">
      <c r="A102" s="198" t="s">
        <v>326</v>
      </c>
      <c r="B102" s="185" t="s">
        <v>45</v>
      </c>
      <c r="C102" s="185" t="s">
        <v>28</v>
      </c>
      <c r="D102" s="185" t="s">
        <v>20</v>
      </c>
      <c r="E102" s="79" t="s">
        <v>17</v>
      </c>
      <c r="F102" s="185" t="s">
        <v>177</v>
      </c>
      <c r="G102" s="185" t="s">
        <v>194</v>
      </c>
      <c r="H102" s="194" t="s">
        <v>325</v>
      </c>
      <c r="I102" s="187"/>
      <c r="J102" s="195">
        <f>J103</f>
        <v>453580.25</v>
      </c>
      <c r="K102" s="195">
        <f>K103</f>
        <v>453580.25</v>
      </c>
      <c r="L102" s="233">
        <f t="shared" si="5"/>
        <v>100</v>
      </c>
    </row>
    <row r="103" spans="1:12" s="189" customFormat="1" ht="25.5">
      <c r="A103" s="184" t="s">
        <v>90</v>
      </c>
      <c r="B103" s="185" t="s">
        <v>45</v>
      </c>
      <c r="C103" s="185" t="s">
        <v>28</v>
      </c>
      <c r="D103" s="185" t="s">
        <v>20</v>
      </c>
      <c r="E103" s="79" t="s">
        <v>17</v>
      </c>
      <c r="F103" s="185" t="s">
        <v>177</v>
      </c>
      <c r="G103" s="185" t="s">
        <v>194</v>
      </c>
      <c r="H103" s="194" t="s">
        <v>325</v>
      </c>
      <c r="I103" s="196" t="s">
        <v>89</v>
      </c>
      <c r="J103" s="195">
        <f>J104</f>
        <v>453580.25</v>
      </c>
      <c r="K103" s="195">
        <f>K104</f>
        <v>453580.25</v>
      </c>
      <c r="L103" s="233">
        <f t="shared" si="5"/>
        <v>100</v>
      </c>
    </row>
    <row r="104" spans="1:12" s="189" customFormat="1">
      <c r="A104" s="186" t="s">
        <v>93</v>
      </c>
      <c r="B104" s="185" t="s">
        <v>45</v>
      </c>
      <c r="C104" s="185" t="s">
        <v>28</v>
      </c>
      <c r="D104" s="185" t="s">
        <v>20</v>
      </c>
      <c r="E104" s="79" t="s">
        <v>17</v>
      </c>
      <c r="F104" s="185" t="s">
        <v>177</v>
      </c>
      <c r="G104" s="185" t="s">
        <v>194</v>
      </c>
      <c r="H104" s="194" t="s">
        <v>325</v>
      </c>
      <c r="I104" s="196" t="s">
        <v>92</v>
      </c>
      <c r="J104" s="195">
        <v>453580.25</v>
      </c>
      <c r="K104" s="195">
        <v>453580.25</v>
      </c>
      <c r="L104" s="233">
        <f t="shared" si="5"/>
        <v>100</v>
      </c>
    </row>
    <row r="105" spans="1:12" s="189" customFormat="1" ht="51">
      <c r="A105" s="186" t="s">
        <v>428</v>
      </c>
      <c r="B105" s="185" t="s">
        <v>45</v>
      </c>
      <c r="C105" s="185" t="s">
        <v>28</v>
      </c>
      <c r="D105" s="185" t="s">
        <v>20</v>
      </c>
      <c r="E105" s="185" t="s">
        <v>17</v>
      </c>
      <c r="F105" s="185" t="s">
        <v>177</v>
      </c>
      <c r="G105" s="185" t="s">
        <v>194</v>
      </c>
      <c r="H105" s="182" t="s">
        <v>427</v>
      </c>
      <c r="I105" s="187"/>
      <c r="J105" s="195">
        <f>J106</f>
        <v>363333.33</v>
      </c>
      <c r="K105" s="195">
        <f>K106</f>
        <v>363333.33</v>
      </c>
      <c r="L105" s="233">
        <f>K105/J105*100</f>
        <v>100</v>
      </c>
    </row>
    <row r="106" spans="1:12" s="189" customFormat="1" ht="25.5">
      <c r="A106" s="184" t="s">
        <v>90</v>
      </c>
      <c r="B106" s="185" t="s">
        <v>45</v>
      </c>
      <c r="C106" s="185" t="s">
        <v>28</v>
      </c>
      <c r="D106" s="185" t="s">
        <v>20</v>
      </c>
      <c r="E106" s="185" t="s">
        <v>17</v>
      </c>
      <c r="F106" s="185" t="s">
        <v>177</v>
      </c>
      <c r="G106" s="185" t="s">
        <v>194</v>
      </c>
      <c r="H106" s="182" t="s">
        <v>427</v>
      </c>
      <c r="I106" s="196" t="s">
        <v>89</v>
      </c>
      <c r="J106" s="195">
        <f>J107</f>
        <v>363333.33</v>
      </c>
      <c r="K106" s="195">
        <f>K107</f>
        <v>363333.33</v>
      </c>
      <c r="L106" s="233">
        <f>K106/J106*100</f>
        <v>100</v>
      </c>
    </row>
    <row r="107" spans="1:12" s="189" customFormat="1">
      <c r="A107" s="186" t="s">
        <v>93</v>
      </c>
      <c r="B107" s="185" t="s">
        <v>45</v>
      </c>
      <c r="C107" s="185" t="s">
        <v>28</v>
      </c>
      <c r="D107" s="185" t="s">
        <v>20</v>
      </c>
      <c r="E107" s="185" t="s">
        <v>17</v>
      </c>
      <c r="F107" s="185" t="s">
        <v>177</v>
      </c>
      <c r="G107" s="185" t="s">
        <v>194</v>
      </c>
      <c r="H107" s="182" t="s">
        <v>427</v>
      </c>
      <c r="I107" s="196" t="s">
        <v>92</v>
      </c>
      <c r="J107" s="195">
        <v>363333.33</v>
      </c>
      <c r="K107" s="195">
        <v>363333.33</v>
      </c>
      <c r="L107" s="233">
        <f>K107/J107*100</f>
        <v>100</v>
      </c>
    </row>
    <row r="108" spans="1:12" ht="27.75" customHeight="1">
      <c r="A108" s="96" t="s">
        <v>290</v>
      </c>
      <c r="B108" s="79" t="s">
        <v>45</v>
      </c>
      <c r="C108" s="13" t="s">
        <v>28</v>
      </c>
      <c r="D108" s="13" t="s">
        <v>20</v>
      </c>
      <c r="E108" s="1" t="s">
        <v>16</v>
      </c>
      <c r="F108" s="1" t="s">
        <v>84</v>
      </c>
      <c r="G108" s="1" t="s">
        <v>194</v>
      </c>
      <c r="H108" s="1" t="s">
        <v>195</v>
      </c>
      <c r="I108" s="16"/>
      <c r="J108" s="145">
        <f>J109</f>
        <v>4170260</v>
      </c>
      <c r="K108" s="145">
        <f>K109</f>
        <v>4170260</v>
      </c>
      <c r="L108" s="233">
        <f t="shared" si="5"/>
        <v>100</v>
      </c>
    </row>
    <row r="109" spans="1:12" ht="17.25" customHeight="1">
      <c r="A109" s="183" t="s">
        <v>329</v>
      </c>
      <c r="B109" s="79" t="s">
        <v>45</v>
      </c>
      <c r="C109" s="13" t="s">
        <v>28</v>
      </c>
      <c r="D109" s="13" t="s">
        <v>20</v>
      </c>
      <c r="E109" s="1" t="s">
        <v>16</v>
      </c>
      <c r="F109" s="1" t="s">
        <v>177</v>
      </c>
      <c r="G109" s="1" t="s">
        <v>194</v>
      </c>
      <c r="H109" s="1" t="s">
        <v>195</v>
      </c>
      <c r="I109" s="16"/>
      <c r="J109" s="145">
        <f>J110+J113+J116</f>
        <v>4170260</v>
      </c>
      <c r="K109" s="145">
        <f>K110+K113+K116</f>
        <v>4170260</v>
      </c>
      <c r="L109" s="233">
        <f t="shared" si="5"/>
        <v>100</v>
      </c>
    </row>
    <row r="110" spans="1:12" ht="18.75" customHeight="1">
      <c r="A110" s="2" t="s">
        <v>257</v>
      </c>
      <c r="B110" s="79" t="s">
        <v>45</v>
      </c>
      <c r="C110" s="13" t="s">
        <v>28</v>
      </c>
      <c r="D110" s="13" t="s">
        <v>20</v>
      </c>
      <c r="E110" s="1" t="s">
        <v>16</v>
      </c>
      <c r="F110" s="1" t="s">
        <v>177</v>
      </c>
      <c r="G110" s="1" t="s">
        <v>194</v>
      </c>
      <c r="H110" s="1" t="s">
        <v>256</v>
      </c>
      <c r="I110" s="16"/>
      <c r="J110" s="145">
        <f>J111</f>
        <v>4017154.04</v>
      </c>
      <c r="K110" s="145">
        <f>K111</f>
        <v>4017154.04</v>
      </c>
      <c r="L110" s="233">
        <f t="shared" si="5"/>
        <v>100</v>
      </c>
    </row>
    <row r="111" spans="1:12" ht="25.5">
      <c r="A111" s="7" t="s">
        <v>90</v>
      </c>
      <c r="B111" s="79" t="s">
        <v>45</v>
      </c>
      <c r="C111" s="13" t="s">
        <v>28</v>
      </c>
      <c r="D111" s="13" t="s">
        <v>20</v>
      </c>
      <c r="E111" s="1" t="s">
        <v>16</v>
      </c>
      <c r="F111" s="1" t="s">
        <v>177</v>
      </c>
      <c r="G111" s="1" t="s">
        <v>194</v>
      </c>
      <c r="H111" s="1" t="s">
        <v>256</v>
      </c>
      <c r="I111" s="16" t="s">
        <v>89</v>
      </c>
      <c r="J111" s="145">
        <f>J112</f>
        <v>4017154.04</v>
      </c>
      <c r="K111" s="145">
        <f>K112</f>
        <v>4017154.04</v>
      </c>
      <c r="L111" s="233">
        <f t="shared" ref="L111:L118" si="6">K111/J111*100</f>
        <v>100</v>
      </c>
    </row>
    <row r="112" spans="1:12">
      <c r="A112" s="14" t="s">
        <v>93</v>
      </c>
      <c r="B112" s="79" t="s">
        <v>45</v>
      </c>
      <c r="C112" s="13" t="s">
        <v>28</v>
      </c>
      <c r="D112" s="13" t="s">
        <v>20</v>
      </c>
      <c r="E112" s="1" t="s">
        <v>16</v>
      </c>
      <c r="F112" s="1" t="s">
        <v>177</v>
      </c>
      <c r="G112" s="1" t="s">
        <v>194</v>
      </c>
      <c r="H112" s="1" t="s">
        <v>256</v>
      </c>
      <c r="I112" s="16" t="s">
        <v>92</v>
      </c>
      <c r="J112" s="145">
        <v>4017154.04</v>
      </c>
      <c r="K112" s="145">
        <f>3998776.04+18378</f>
        <v>4017154.04</v>
      </c>
      <c r="L112" s="233">
        <f t="shared" si="6"/>
        <v>100</v>
      </c>
    </row>
    <row r="113" spans="1:12" ht="51">
      <c r="A113" s="2" t="s">
        <v>156</v>
      </c>
      <c r="B113" s="79" t="s">
        <v>45</v>
      </c>
      <c r="C113" s="13" t="s">
        <v>28</v>
      </c>
      <c r="D113" s="13" t="s">
        <v>20</v>
      </c>
      <c r="E113" s="1" t="s">
        <v>16</v>
      </c>
      <c r="F113" s="1" t="s">
        <v>177</v>
      </c>
      <c r="G113" s="1" t="s">
        <v>194</v>
      </c>
      <c r="H113" s="1" t="s">
        <v>201</v>
      </c>
      <c r="I113" s="16"/>
      <c r="J113" s="145">
        <f>J114</f>
        <v>97673.85</v>
      </c>
      <c r="K113" s="145">
        <f>K114</f>
        <v>97673.85</v>
      </c>
      <c r="L113" s="233">
        <f t="shared" si="6"/>
        <v>100</v>
      </c>
    </row>
    <row r="114" spans="1:12" ht="25.5">
      <c r="A114" s="7" t="s">
        <v>90</v>
      </c>
      <c r="B114" s="79" t="s">
        <v>45</v>
      </c>
      <c r="C114" s="13" t="s">
        <v>28</v>
      </c>
      <c r="D114" s="13" t="s">
        <v>20</v>
      </c>
      <c r="E114" s="1" t="s">
        <v>16</v>
      </c>
      <c r="F114" s="1" t="s">
        <v>177</v>
      </c>
      <c r="G114" s="1" t="s">
        <v>194</v>
      </c>
      <c r="H114" s="1" t="s">
        <v>201</v>
      </c>
      <c r="I114" s="16" t="s">
        <v>89</v>
      </c>
      <c r="J114" s="145">
        <f>J115</f>
        <v>97673.85</v>
      </c>
      <c r="K114" s="145">
        <f>K115</f>
        <v>97673.85</v>
      </c>
      <c r="L114" s="233">
        <f t="shared" si="6"/>
        <v>100</v>
      </c>
    </row>
    <row r="115" spans="1:12">
      <c r="A115" s="14" t="s">
        <v>93</v>
      </c>
      <c r="B115" s="79" t="s">
        <v>45</v>
      </c>
      <c r="C115" s="13" t="s">
        <v>28</v>
      </c>
      <c r="D115" s="13" t="s">
        <v>20</v>
      </c>
      <c r="E115" s="1" t="s">
        <v>16</v>
      </c>
      <c r="F115" s="1" t="s">
        <v>177</v>
      </c>
      <c r="G115" s="1" t="s">
        <v>194</v>
      </c>
      <c r="H115" s="1" t="s">
        <v>201</v>
      </c>
      <c r="I115" s="16" t="s">
        <v>92</v>
      </c>
      <c r="J115" s="145">
        <v>97673.85</v>
      </c>
      <c r="K115" s="145">
        <v>97673.85</v>
      </c>
      <c r="L115" s="233">
        <f t="shared" si="6"/>
        <v>100</v>
      </c>
    </row>
    <row r="116" spans="1:12" s="189" customFormat="1" ht="51">
      <c r="A116" s="186" t="s">
        <v>428</v>
      </c>
      <c r="B116" s="185" t="s">
        <v>45</v>
      </c>
      <c r="C116" s="185" t="s">
        <v>28</v>
      </c>
      <c r="D116" s="185" t="s">
        <v>20</v>
      </c>
      <c r="E116" s="182" t="s">
        <v>16</v>
      </c>
      <c r="F116" s="182" t="s">
        <v>177</v>
      </c>
      <c r="G116" s="185" t="s">
        <v>194</v>
      </c>
      <c r="H116" s="182" t="s">
        <v>427</v>
      </c>
      <c r="I116" s="187"/>
      <c r="J116" s="195">
        <f>J117</f>
        <v>55432.11</v>
      </c>
      <c r="K116" s="195">
        <f>K117</f>
        <v>55432.11</v>
      </c>
      <c r="L116" s="233">
        <f t="shared" si="6"/>
        <v>100</v>
      </c>
    </row>
    <row r="117" spans="1:12" s="189" customFormat="1" ht="25.5">
      <c r="A117" s="184" t="s">
        <v>90</v>
      </c>
      <c r="B117" s="185" t="s">
        <v>45</v>
      </c>
      <c r="C117" s="185" t="s">
        <v>28</v>
      </c>
      <c r="D117" s="185" t="s">
        <v>20</v>
      </c>
      <c r="E117" s="182" t="s">
        <v>16</v>
      </c>
      <c r="F117" s="182" t="s">
        <v>177</v>
      </c>
      <c r="G117" s="185" t="s">
        <v>194</v>
      </c>
      <c r="H117" s="182" t="s">
        <v>427</v>
      </c>
      <c r="I117" s="196" t="s">
        <v>89</v>
      </c>
      <c r="J117" s="195">
        <f>J118</f>
        <v>55432.11</v>
      </c>
      <c r="K117" s="195">
        <f>K118</f>
        <v>55432.11</v>
      </c>
      <c r="L117" s="233">
        <f t="shared" si="6"/>
        <v>100</v>
      </c>
    </row>
    <row r="118" spans="1:12" s="189" customFormat="1">
      <c r="A118" s="186" t="s">
        <v>93</v>
      </c>
      <c r="B118" s="185" t="s">
        <v>45</v>
      </c>
      <c r="C118" s="185" t="s">
        <v>28</v>
      </c>
      <c r="D118" s="185" t="s">
        <v>20</v>
      </c>
      <c r="E118" s="182" t="s">
        <v>16</v>
      </c>
      <c r="F118" s="182" t="s">
        <v>177</v>
      </c>
      <c r="G118" s="185" t="s">
        <v>194</v>
      </c>
      <c r="H118" s="182" t="s">
        <v>427</v>
      </c>
      <c r="I118" s="196" t="s">
        <v>92</v>
      </c>
      <c r="J118" s="195">
        <v>55432.11</v>
      </c>
      <c r="K118" s="195">
        <v>55432.11</v>
      </c>
      <c r="L118" s="233">
        <f t="shared" si="6"/>
        <v>100</v>
      </c>
    </row>
    <row r="119" spans="1:12">
      <c r="A119" s="7"/>
      <c r="B119" s="48"/>
      <c r="C119" s="1"/>
      <c r="D119" s="1"/>
      <c r="E119" s="1"/>
      <c r="F119" s="1"/>
      <c r="G119" s="1"/>
      <c r="H119" s="1"/>
      <c r="I119" s="16"/>
      <c r="J119" s="102"/>
      <c r="K119" s="193"/>
      <c r="L119" s="193"/>
    </row>
    <row r="120" spans="1:12">
      <c r="A120" s="4" t="s">
        <v>56</v>
      </c>
      <c r="B120" s="17" t="s">
        <v>45</v>
      </c>
      <c r="C120" s="18" t="s">
        <v>28</v>
      </c>
      <c r="D120" s="18" t="s">
        <v>16</v>
      </c>
      <c r="E120" s="18"/>
      <c r="F120" s="18"/>
      <c r="G120" s="18"/>
      <c r="H120" s="18"/>
      <c r="I120" s="34"/>
      <c r="J120" s="141">
        <f>J121</f>
        <v>8573500</v>
      </c>
      <c r="K120" s="141">
        <f>K121</f>
        <v>8572015.7300000004</v>
      </c>
      <c r="L120" s="229">
        <f>K120/J120*100</f>
        <v>99.982687700472397</v>
      </c>
    </row>
    <row r="121" spans="1:12">
      <c r="A121" s="7" t="s">
        <v>106</v>
      </c>
      <c r="B121" s="1" t="s">
        <v>45</v>
      </c>
      <c r="C121" s="1" t="s">
        <v>28</v>
      </c>
      <c r="D121" s="1" t="s">
        <v>16</v>
      </c>
      <c r="E121" s="1" t="s">
        <v>105</v>
      </c>
      <c r="F121" s="1" t="s">
        <v>84</v>
      </c>
      <c r="G121" s="1" t="s">
        <v>194</v>
      </c>
      <c r="H121" s="1" t="s">
        <v>195</v>
      </c>
      <c r="I121" s="16"/>
      <c r="J121" s="142">
        <f>SUM(J122)</f>
        <v>8573500</v>
      </c>
      <c r="K121" s="195">
        <f>SUM(K122)</f>
        <v>8572015.7300000004</v>
      </c>
      <c r="L121" s="233">
        <f>K121/J121*100</f>
        <v>99.982687700472397</v>
      </c>
    </row>
    <row r="122" spans="1:12" ht="25.5">
      <c r="A122" s="2" t="s">
        <v>110</v>
      </c>
      <c r="B122" s="1" t="s">
        <v>45</v>
      </c>
      <c r="C122" s="1" t="s">
        <v>28</v>
      </c>
      <c r="D122" s="1" t="s">
        <v>16</v>
      </c>
      <c r="E122" s="1" t="s">
        <v>105</v>
      </c>
      <c r="F122" s="1" t="s">
        <v>84</v>
      </c>
      <c r="G122" s="1" t="s">
        <v>194</v>
      </c>
      <c r="H122" s="1" t="s">
        <v>204</v>
      </c>
      <c r="I122" s="16"/>
      <c r="J122" s="102">
        <f>J123+J125+J127</f>
        <v>8573500</v>
      </c>
      <c r="K122" s="193">
        <f>K123+K125+K127</f>
        <v>8572015.7300000004</v>
      </c>
      <c r="L122" s="233">
        <f t="shared" ref="L122:L128" si="7">K122/J122*100</f>
        <v>99.982687700472397</v>
      </c>
    </row>
    <row r="123" spans="1:12" ht="38.25">
      <c r="A123" s="92" t="s">
        <v>120</v>
      </c>
      <c r="B123" s="1" t="s">
        <v>45</v>
      </c>
      <c r="C123" s="1" t="s">
        <v>28</v>
      </c>
      <c r="D123" s="1" t="s">
        <v>16</v>
      </c>
      <c r="E123" s="1" t="s">
        <v>105</v>
      </c>
      <c r="F123" s="1" t="s">
        <v>84</v>
      </c>
      <c r="G123" s="1" t="s">
        <v>194</v>
      </c>
      <c r="H123" s="1" t="s">
        <v>204</v>
      </c>
      <c r="I123" s="16" t="s">
        <v>116</v>
      </c>
      <c r="J123" s="102">
        <f>J124</f>
        <v>8403739.9800000004</v>
      </c>
      <c r="K123" s="193">
        <f>K124</f>
        <v>8402890.4000000004</v>
      </c>
      <c r="L123" s="233">
        <f t="shared" si="7"/>
        <v>99.989890453512103</v>
      </c>
    </row>
    <row r="124" spans="1:12">
      <c r="A124" s="92" t="s">
        <v>131</v>
      </c>
      <c r="B124" s="1" t="s">
        <v>45</v>
      </c>
      <c r="C124" s="1" t="s">
        <v>28</v>
      </c>
      <c r="D124" s="1" t="s">
        <v>16</v>
      </c>
      <c r="E124" s="1" t="s">
        <v>105</v>
      </c>
      <c r="F124" s="1" t="s">
        <v>84</v>
      </c>
      <c r="G124" s="1" t="s">
        <v>194</v>
      </c>
      <c r="H124" s="1" t="s">
        <v>204</v>
      </c>
      <c r="I124" s="16" t="s">
        <v>130</v>
      </c>
      <c r="J124" s="102">
        <v>8403739.9800000004</v>
      </c>
      <c r="K124" s="193">
        <f>6288927.09+247055.98+1866907.33</f>
        <v>8402890.4000000004</v>
      </c>
      <c r="L124" s="233">
        <f t="shared" si="7"/>
        <v>99.989890453512103</v>
      </c>
    </row>
    <row r="125" spans="1:12" ht="25.5">
      <c r="A125" s="191" t="s">
        <v>482</v>
      </c>
      <c r="B125" s="1" t="s">
        <v>45</v>
      </c>
      <c r="C125" s="1" t="s">
        <v>28</v>
      </c>
      <c r="D125" s="1" t="s">
        <v>16</v>
      </c>
      <c r="E125" s="1" t="s">
        <v>105</v>
      </c>
      <c r="F125" s="1" t="s">
        <v>84</v>
      </c>
      <c r="G125" s="1" t="s">
        <v>194</v>
      </c>
      <c r="H125" s="1" t="s">
        <v>204</v>
      </c>
      <c r="I125" s="16" t="s">
        <v>118</v>
      </c>
      <c r="J125" s="102">
        <f>J126</f>
        <v>169000</v>
      </c>
      <c r="K125" s="193">
        <f>K126</f>
        <v>168365.31</v>
      </c>
      <c r="L125" s="233">
        <f t="shared" si="7"/>
        <v>99.624443786982241</v>
      </c>
    </row>
    <row r="126" spans="1:12" ht="25.5">
      <c r="A126" s="92" t="s">
        <v>122</v>
      </c>
      <c r="B126" s="1" t="s">
        <v>45</v>
      </c>
      <c r="C126" s="1" t="s">
        <v>28</v>
      </c>
      <c r="D126" s="1" t="s">
        <v>16</v>
      </c>
      <c r="E126" s="1" t="s">
        <v>105</v>
      </c>
      <c r="F126" s="1" t="s">
        <v>84</v>
      </c>
      <c r="G126" s="1" t="s">
        <v>194</v>
      </c>
      <c r="H126" s="1" t="s">
        <v>204</v>
      </c>
      <c r="I126" s="16" t="s">
        <v>119</v>
      </c>
      <c r="J126" s="102">
        <v>169000</v>
      </c>
      <c r="K126" s="193">
        <v>168365.31</v>
      </c>
      <c r="L126" s="233">
        <f t="shared" si="7"/>
        <v>99.624443786982241</v>
      </c>
    </row>
    <row r="127" spans="1:12" s="181" customFormat="1">
      <c r="A127" s="190" t="s">
        <v>100</v>
      </c>
      <c r="B127" s="182" t="s">
        <v>45</v>
      </c>
      <c r="C127" s="182" t="s">
        <v>28</v>
      </c>
      <c r="D127" s="182" t="s">
        <v>16</v>
      </c>
      <c r="E127" s="182" t="s">
        <v>105</v>
      </c>
      <c r="F127" s="182" t="s">
        <v>84</v>
      </c>
      <c r="G127" s="182" t="s">
        <v>194</v>
      </c>
      <c r="H127" s="182" t="s">
        <v>204</v>
      </c>
      <c r="I127" s="180" t="s">
        <v>97</v>
      </c>
      <c r="J127" s="193">
        <f>J128</f>
        <v>760.02</v>
      </c>
      <c r="K127" s="193">
        <f>K128</f>
        <v>760.02</v>
      </c>
      <c r="L127" s="233">
        <f t="shared" si="7"/>
        <v>100</v>
      </c>
    </row>
    <row r="128" spans="1:12" s="181" customFormat="1">
      <c r="A128" s="192" t="s">
        <v>161</v>
      </c>
      <c r="B128" s="182" t="s">
        <v>45</v>
      </c>
      <c r="C128" s="182" t="s">
        <v>28</v>
      </c>
      <c r="D128" s="182" t="s">
        <v>16</v>
      </c>
      <c r="E128" s="182" t="s">
        <v>105</v>
      </c>
      <c r="F128" s="182" t="s">
        <v>84</v>
      </c>
      <c r="G128" s="182" t="s">
        <v>194</v>
      </c>
      <c r="H128" s="182" t="s">
        <v>204</v>
      </c>
      <c r="I128" s="180" t="s">
        <v>160</v>
      </c>
      <c r="J128" s="193">
        <v>760.02</v>
      </c>
      <c r="K128" s="193">
        <v>760.02</v>
      </c>
      <c r="L128" s="233">
        <f t="shared" si="7"/>
        <v>100</v>
      </c>
    </row>
    <row r="129" spans="1:12">
      <c r="A129" s="14"/>
      <c r="B129" s="57"/>
      <c r="C129" s="1"/>
      <c r="D129" s="1"/>
      <c r="E129" s="1"/>
      <c r="F129" s="1"/>
      <c r="G129" s="1"/>
      <c r="H129" s="1"/>
      <c r="I129" s="16"/>
      <c r="J129" s="102"/>
      <c r="K129" s="193"/>
      <c r="L129" s="193"/>
    </row>
    <row r="130" spans="1:12" ht="15.75">
      <c r="A130" s="41" t="s">
        <v>4</v>
      </c>
      <c r="B130" s="37" t="s">
        <v>45</v>
      </c>
      <c r="C130" s="37" t="s">
        <v>19</v>
      </c>
      <c r="D130" s="1"/>
      <c r="E130" s="1"/>
      <c r="F130" s="1"/>
      <c r="G130" s="1"/>
      <c r="H130" s="1"/>
      <c r="I130" s="16"/>
      <c r="J130" s="140">
        <f>J131</f>
        <v>300000</v>
      </c>
      <c r="K130" s="140">
        <f>K131</f>
        <v>264578.34999999998</v>
      </c>
      <c r="L130" s="228">
        <f>K130/J130*100</f>
        <v>88.192783333333324</v>
      </c>
    </row>
    <row r="131" spans="1:12">
      <c r="A131" s="30" t="s">
        <v>57</v>
      </c>
      <c r="B131" s="17" t="s">
        <v>45</v>
      </c>
      <c r="C131" s="17" t="s">
        <v>19</v>
      </c>
      <c r="D131" s="17" t="s">
        <v>20</v>
      </c>
      <c r="E131" s="17"/>
      <c r="F131" s="17"/>
      <c r="G131" s="17"/>
      <c r="H131" s="17"/>
      <c r="I131" s="36"/>
      <c r="J131" s="141">
        <f>J132</f>
        <v>300000</v>
      </c>
      <c r="K131" s="141">
        <f>K132</f>
        <v>264578.34999999998</v>
      </c>
      <c r="L131" s="229">
        <f>K131/J131*100</f>
        <v>88.192783333333324</v>
      </c>
    </row>
    <row r="132" spans="1:12" ht="38.25">
      <c r="A132" s="183" t="s">
        <v>365</v>
      </c>
      <c r="B132" s="1" t="s">
        <v>45</v>
      </c>
      <c r="C132" s="1" t="s">
        <v>19</v>
      </c>
      <c r="D132" s="1" t="s">
        <v>20</v>
      </c>
      <c r="E132" s="1" t="s">
        <v>2</v>
      </c>
      <c r="F132" s="1" t="s">
        <v>84</v>
      </c>
      <c r="G132" s="1" t="s">
        <v>194</v>
      </c>
      <c r="H132" s="1" t="s">
        <v>195</v>
      </c>
      <c r="I132" s="16"/>
      <c r="J132" s="102">
        <f>J133+J138</f>
        <v>300000</v>
      </c>
      <c r="K132" s="193">
        <f>K133+K138</f>
        <v>264578.34999999998</v>
      </c>
      <c r="L132" s="232">
        <f>K132/J132*100</f>
        <v>88.192783333333324</v>
      </c>
    </row>
    <row r="133" spans="1:12" ht="15.75" customHeight="1">
      <c r="A133" s="2" t="s">
        <v>182</v>
      </c>
      <c r="B133" s="1" t="s">
        <v>45</v>
      </c>
      <c r="C133" s="1" t="s">
        <v>19</v>
      </c>
      <c r="D133" s="1" t="s">
        <v>20</v>
      </c>
      <c r="E133" s="1" t="s">
        <v>2</v>
      </c>
      <c r="F133" s="1" t="s">
        <v>84</v>
      </c>
      <c r="G133" s="1" t="s">
        <v>194</v>
      </c>
      <c r="H133" s="1" t="s">
        <v>205</v>
      </c>
      <c r="I133" s="16"/>
      <c r="J133" s="102">
        <f>J134+J136</f>
        <v>84800</v>
      </c>
      <c r="K133" s="193">
        <f>K134+K136</f>
        <v>76078.350000000006</v>
      </c>
      <c r="L133" s="232">
        <f t="shared" ref="L133:L142" si="8">K133/J133*100</f>
        <v>89.715035377358504</v>
      </c>
    </row>
    <row r="134" spans="1:12" ht="25.5">
      <c r="A134" s="191" t="s">
        <v>482</v>
      </c>
      <c r="B134" s="1" t="s">
        <v>45</v>
      </c>
      <c r="C134" s="1" t="s">
        <v>19</v>
      </c>
      <c r="D134" s="1" t="s">
        <v>20</v>
      </c>
      <c r="E134" s="1" t="s">
        <v>2</v>
      </c>
      <c r="F134" s="1" t="s">
        <v>84</v>
      </c>
      <c r="G134" s="1" t="s">
        <v>194</v>
      </c>
      <c r="H134" s="1" t="s">
        <v>205</v>
      </c>
      <c r="I134" s="16" t="s">
        <v>118</v>
      </c>
      <c r="J134" s="102">
        <f>J135</f>
        <v>50000</v>
      </c>
      <c r="K134" s="193">
        <f>K135</f>
        <v>41278.35</v>
      </c>
      <c r="L134" s="232">
        <f t="shared" si="8"/>
        <v>82.556699999999992</v>
      </c>
    </row>
    <row r="135" spans="1:12" ht="25.5">
      <c r="A135" s="92" t="s">
        <v>122</v>
      </c>
      <c r="B135" s="1" t="s">
        <v>45</v>
      </c>
      <c r="C135" s="1" t="s">
        <v>19</v>
      </c>
      <c r="D135" s="1" t="s">
        <v>20</v>
      </c>
      <c r="E135" s="1" t="s">
        <v>2</v>
      </c>
      <c r="F135" s="1" t="s">
        <v>84</v>
      </c>
      <c r="G135" s="1" t="s">
        <v>194</v>
      </c>
      <c r="H135" s="1" t="s">
        <v>205</v>
      </c>
      <c r="I135" s="16" t="s">
        <v>119</v>
      </c>
      <c r="J135" s="102">
        <v>50000</v>
      </c>
      <c r="K135" s="193">
        <v>41278.35</v>
      </c>
      <c r="L135" s="232">
        <f t="shared" si="8"/>
        <v>82.556699999999992</v>
      </c>
    </row>
    <row r="136" spans="1:12" s="181" customFormat="1">
      <c r="A136" s="12" t="s">
        <v>128</v>
      </c>
      <c r="B136" s="182" t="s">
        <v>45</v>
      </c>
      <c r="C136" s="182" t="s">
        <v>19</v>
      </c>
      <c r="D136" s="182" t="s">
        <v>20</v>
      </c>
      <c r="E136" s="182" t="s">
        <v>2</v>
      </c>
      <c r="F136" s="182" t="s">
        <v>84</v>
      </c>
      <c r="G136" s="182" t="s">
        <v>194</v>
      </c>
      <c r="H136" s="182" t="s">
        <v>205</v>
      </c>
      <c r="I136" s="180" t="s">
        <v>127</v>
      </c>
      <c r="J136" s="193">
        <f>J137</f>
        <v>34800</v>
      </c>
      <c r="K136" s="193">
        <f>K137</f>
        <v>34800</v>
      </c>
      <c r="L136" s="232">
        <f t="shared" si="8"/>
        <v>100</v>
      </c>
    </row>
    <row r="137" spans="1:12" s="181" customFormat="1">
      <c r="A137" s="170" t="s">
        <v>328</v>
      </c>
      <c r="B137" s="182" t="s">
        <v>45</v>
      </c>
      <c r="C137" s="182" t="s">
        <v>19</v>
      </c>
      <c r="D137" s="182" t="s">
        <v>20</v>
      </c>
      <c r="E137" s="182" t="s">
        <v>2</v>
      </c>
      <c r="F137" s="182" t="s">
        <v>84</v>
      </c>
      <c r="G137" s="182" t="s">
        <v>194</v>
      </c>
      <c r="H137" s="182" t="s">
        <v>205</v>
      </c>
      <c r="I137" s="180" t="s">
        <v>327</v>
      </c>
      <c r="J137" s="193">
        <v>34800</v>
      </c>
      <c r="K137" s="193">
        <v>34800</v>
      </c>
      <c r="L137" s="232">
        <f t="shared" si="8"/>
        <v>100</v>
      </c>
    </row>
    <row r="138" spans="1:12" ht="14.25" customHeight="1">
      <c r="A138" s="2" t="s">
        <v>183</v>
      </c>
      <c r="B138" s="1" t="s">
        <v>45</v>
      </c>
      <c r="C138" s="1" t="s">
        <v>19</v>
      </c>
      <c r="D138" s="1" t="s">
        <v>20</v>
      </c>
      <c r="E138" s="1" t="s">
        <v>2</v>
      </c>
      <c r="F138" s="1" t="s">
        <v>84</v>
      </c>
      <c r="G138" s="1" t="s">
        <v>194</v>
      </c>
      <c r="H138" s="1" t="s">
        <v>206</v>
      </c>
      <c r="I138" s="16"/>
      <c r="J138" s="102">
        <f>J139+J141</f>
        <v>215200</v>
      </c>
      <c r="K138" s="193">
        <f>K139+K141</f>
        <v>188500</v>
      </c>
      <c r="L138" s="232">
        <f t="shared" si="8"/>
        <v>87.592936802973981</v>
      </c>
    </row>
    <row r="139" spans="1:12" ht="25.5">
      <c r="A139" s="191" t="s">
        <v>482</v>
      </c>
      <c r="B139" s="1" t="s">
        <v>45</v>
      </c>
      <c r="C139" s="1" t="s">
        <v>19</v>
      </c>
      <c r="D139" s="1" t="s">
        <v>20</v>
      </c>
      <c r="E139" s="1" t="s">
        <v>2</v>
      </c>
      <c r="F139" s="1" t="s">
        <v>84</v>
      </c>
      <c r="G139" s="1" t="s">
        <v>194</v>
      </c>
      <c r="H139" s="1" t="s">
        <v>206</v>
      </c>
      <c r="I139" s="16" t="s">
        <v>118</v>
      </c>
      <c r="J139" s="102">
        <f>J140</f>
        <v>165200</v>
      </c>
      <c r="K139" s="193">
        <f>K140</f>
        <v>145900</v>
      </c>
      <c r="L139" s="232">
        <f t="shared" si="8"/>
        <v>88.317191283292971</v>
      </c>
    </row>
    <row r="140" spans="1:12" ht="25.5">
      <c r="A140" s="92" t="s">
        <v>122</v>
      </c>
      <c r="B140" s="1" t="s">
        <v>45</v>
      </c>
      <c r="C140" s="1" t="s">
        <v>19</v>
      </c>
      <c r="D140" s="1" t="s">
        <v>20</v>
      </c>
      <c r="E140" s="1" t="s">
        <v>2</v>
      </c>
      <c r="F140" s="1" t="s">
        <v>84</v>
      </c>
      <c r="G140" s="1" t="s">
        <v>194</v>
      </c>
      <c r="H140" s="1" t="s">
        <v>206</v>
      </c>
      <c r="I140" s="16" t="s">
        <v>119</v>
      </c>
      <c r="J140" s="102">
        <v>165200</v>
      </c>
      <c r="K140" s="193">
        <v>145900</v>
      </c>
      <c r="L140" s="232">
        <f t="shared" si="8"/>
        <v>88.317191283292971</v>
      </c>
    </row>
    <row r="141" spans="1:12" s="181" customFormat="1">
      <c r="A141" s="12" t="s">
        <v>128</v>
      </c>
      <c r="B141" s="182" t="s">
        <v>45</v>
      </c>
      <c r="C141" s="182" t="s">
        <v>19</v>
      </c>
      <c r="D141" s="182" t="s">
        <v>20</v>
      </c>
      <c r="E141" s="182" t="s">
        <v>2</v>
      </c>
      <c r="F141" s="182" t="s">
        <v>84</v>
      </c>
      <c r="G141" s="182" t="s">
        <v>194</v>
      </c>
      <c r="H141" s="182" t="s">
        <v>206</v>
      </c>
      <c r="I141" s="180" t="s">
        <v>127</v>
      </c>
      <c r="J141" s="193">
        <f>J142</f>
        <v>50000</v>
      </c>
      <c r="K141" s="193">
        <f>K142</f>
        <v>42600</v>
      </c>
      <c r="L141" s="232">
        <f t="shared" si="8"/>
        <v>85.2</v>
      </c>
    </row>
    <row r="142" spans="1:12" s="181" customFormat="1">
      <c r="A142" s="170" t="s">
        <v>328</v>
      </c>
      <c r="B142" s="182" t="s">
        <v>45</v>
      </c>
      <c r="C142" s="182" t="s">
        <v>19</v>
      </c>
      <c r="D142" s="182" t="s">
        <v>20</v>
      </c>
      <c r="E142" s="182" t="s">
        <v>2</v>
      </c>
      <c r="F142" s="182" t="s">
        <v>84</v>
      </c>
      <c r="G142" s="182" t="s">
        <v>194</v>
      </c>
      <c r="H142" s="182" t="s">
        <v>206</v>
      </c>
      <c r="I142" s="180" t="s">
        <v>327</v>
      </c>
      <c r="J142" s="193">
        <v>50000</v>
      </c>
      <c r="K142" s="193">
        <v>42600</v>
      </c>
      <c r="L142" s="232">
        <f t="shared" si="8"/>
        <v>85.2</v>
      </c>
    </row>
    <row r="143" spans="1:12">
      <c r="A143" s="92"/>
      <c r="B143" s="1"/>
      <c r="C143" s="1"/>
      <c r="D143" s="1"/>
      <c r="E143" s="1"/>
      <c r="F143" s="1"/>
      <c r="G143" s="1"/>
      <c r="H143" s="1"/>
      <c r="I143" s="16"/>
      <c r="J143" s="102"/>
      <c r="K143" s="193"/>
      <c r="L143" s="193"/>
    </row>
    <row r="144" spans="1:12" ht="25.5">
      <c r="A144" s="56" t="s">
        <v>370</v>
      </c>
      <c r="B144" s="55" t="s">
        <v>44</v>
      </c>
      <c r="C144" s="53"/>
      <c r="D144" s="53"/>
      <c r="E144" s="53"/>
      <c r="F144" s="53"/>
      <c r="G144" s="53"/>
      <c r="H144" s="54"/>
      <c r="I144" s="52"/>
      <c r="J144" s="139">
        <f>J145+J320</f>
        <v>371080849</v>
      </c>
      <c r="K144" s="139">
        <f>K145+K320</f>
        <v>362006240.52999997</v>
      </c>
      <c r="L144" s="226">
        <f>K144/J144*100</f>
        <v>97.554546807129881</v>
      </c>
    </row>
    <row r="145" spans="1:12" ht="15.75">
      <c r="A145" s="31" t="s">
        <v>25</v>
      </c>
      <c r="B145" s="37" t="s">
        <v>44</v>
      </c>
      <c r="C145" s="37" t="s">
        <v>2</v>
      </c>
      <c r="D145" s="38"/>
      <c r="E145" s="38"/>
      <c r="F145" s="38"/>
      <c r="G145" s="38"/>
      <c r="H145" s="38"/>
      <c r="I145" s="39"/>
      <c r="J145" s="140">
        <f>J146+J174+J222+J267+J289</f>
        <v>361437249.31</v>
      </c>
      <c r="K145" s="140">
        <f>K146+K174+K222+K267+K289</f>
        <v>353806921.39999998</v>
      </c>
      <c r="L145" s="228">
        <f>K145/J145*100</f>
        <v>97.888892767813317</v>
      </c>
    </row>
    <row r="146" spans="1:12">
      <c r="A146" s="4" t="s">
        <v>8</v>
      </c>
      <c r="B146" s="17" t="s">
        <v>44</v>
      </c>
      <c r="C146" s="17" t="s">
        <v>2</v>
      </c>
      <c r="D146" s="17" t="s">
        <v>20</v>
      </c>
      <c r="E146" s="17"/>
      <c r="F146" s="17"/>
      <c r="G146" s="17"/>
      <c r="H146" s="17"/>
      <c r="I146" s="36"/>
      <c r="J146" s="141">
        <f>J147</f>
        <v>73320132.530000001</v>
      </c>
      <c r="K146" s="141">
        <f>K147</f>
        <v>73124132.530000001</v>
      </c>
      <c r="L146" s="229">
        <f>K146/J146*100</f>
        <v>99.732679152046273</v>
      </c>
    </row>
    <row r="147" spans="1:12" ht="38.25">
      <c r="A147" s="183" t="s">
        <v>366</v>
      </c>
      <c r="B147" s="79" t="s">
        <v>44</v>
      </c>
      <c r="C147" s="79" t="s">
        <v>2</v>
      </c>
      <c r="D147" s="79" t="s">
        <v>20</v>
      </c>
      <c r="E147" s="79" t="s">
        <v>20</v>
      </c>
      <c r="F147" s="79" t="s">
        <v>84</v>
      </c>
      <c r="G147" s="79" t="s">
        <v>194</v>
      </c>
      <c r="H147" s="79" t="s">
        <v>195</v>
      </c>
      <c r="I147" s="117"/>
      <c r="J147" s="145">
        <f>J148</f>
        <v>73320132.530000001</v>
      </c>
      <c r="K147" s="145">
        <f>K148</f>
        <v>73124132.530000001</v>
      </c>
      <c r="L147" s="230">
        <f>K147/J147*100</f>
        <v>99.732679152046273</v>
      </c>
    </row>
    <row r="148" spans="1:12" ht="25.5">
      <c r="A148" s="2" t="s">
        <v>185</v>
      </c>
      <c r="B148" s="79" t="s">
        <v>44</v>
      </c>
      <c r="C148" s="79" t="s">
        <v>2</v>
      </c>
      <c r="D148" s="79" t="s">
        <v>20</v>
      </c>
      <c r="E148" s="79" t="s">
        <v>20</v>
      </c>
      <c r="F148" s="79" t="s">
        <v>163</v>
      </c>
      <c r="G148" s="79" t="s">
        <v>194</v>
      </c>
      <c r="H148" s="79" t="s">
        <v>195</v>
      </c>
      <c r="I148" s="117"/>
      <c r="J148" s="145">
        <f>J149+J158+J161+J152+J164+J170+J167+J155</f>
        <v>73320132.530000001</v>
      </c>
      <c r="K148" s="145">
        <f>K149+K158+K161+K152+K164+K170+K167+K155</f>
        <v>73124132.530000001</v>
      </c>
      <c r="L148" s="230">
        <f t="shared" ref="L148:L172" si="9">K148/J148*100</f>
        <v>99.732679152046273</v>
      </c>
    </row>
    <row r="149" spans="1:12" ht="25.5">
      <c r="A149" s="2" t="s">
        <v>186</v>
      </c>
      <c r="B149" s="79" t="s">
        <v>44</v>
      </c>
      <c r="C149" s="79" t="s">
        <v>2</v>
      </c>
      <c r="D149" s="79" t="s">
        <v>20</v>
      </c>
      <c r="E149" s="79" t="s">
        <v>20</v>
      </c>
      <c r="F149" s="79" t="s">
        <v>163</v>
      </c>
      <c r="G149" s="79" t="s">
        <v>194</v>
      </c>
      <c r="H149" s="79" t="s">
        <v>207</v>
      </c>
      <c r="I149" s="117"/>
      <c r="J149" s="145">
        <f>J150</f>
        <v>28939461.379999999</v>
      </c>
      <c r="K149" s="145">
        <f>K150</f>
        <v>28939461.379999999</v>
      </c>
      <c r="L149" s="230">
        <f t="shared" si="9"/>
        <v>100</v>
      </c>
    </row>
    <row r="150" spans="1:12" ht="25.5">
      <c r="A150" s="7" t="s">
        <v>90</v>
      </c>
      <c r="B150" s="79" t="s">
        <v>44</v>
      </c>
      <c r="C150" s="79" t="s">
        <v>2</v>
      </c>
      <c r="D150" s="79" t="s">
        <v>20</v>
      </c>
      <c r="E150" s="79" t="s">
        <v>20</v>
      </c>
      <c r="F150" s="79" t="s">
        <v>163</v>
      </c>
      <c r="G150" s="79" t="s">
        <v>194</v>
      </c>
      <c r="H150" s="79" t="s">
        <v>207</v>
      </c>
      <c r="I150" s="117" t="s">
        <v>89</v>
      </c>
      <c r="J150" s="145">
        <f>J151</f>
        <v>28939461.379999999</v>
      </c>
      <c r="K150" s="145">
        <f>K151</f>
        <v>28939461.379999999</v>
      </c>
      <c r="L150" s="230">
        <f t="shared" si="9"/>
        <v>100</v>
      </c>
    </row>
    <row r="151" spans="1:12">
      <c r="A151" s="14" t="s">
        <v>93</v>
      </c>
      <c r="B151" s="79" t="s">
        <v>44</v>
      </c>
      <c r="C151" s="79" t="s">
        <v>2</v>
      </c>
      <c r="D151" s="79" t="s">
        <v>20</v>
      </c>
      <c r="E151" s="79" t="s">
        <v>20</v>
      </c>
      <c r="F151" s="79" t="s">
        <v>163</v>
      </c>
      <c r="G151" s="79" t="s">
        <v>194</v>
      </c>
      <c r="H151" s="79" t="s">
        <v>207</v>
      </c>
      <c r="I151" s="117" t="s">
        <v>92</v>
      </c>
      <c r="J151" s="145">
        <f>28079627+859834.38</f>
        <v>28939461.379999999</v>
      </c>
      <c r="K151" s="145">
        <f>28079627+859834.38</f>
        <v>28939461.379999999</v>
      </c>
      <c r="L151" s="230">
        <f t="shared" si="9"/>
        <v>100</v>
      </c>
    </row>
    <row r="152" spans="1:12" s="181" customFormat="1" ht="25.5">
      <c r="A152" s="186" t="s">
        <v>349</v>
      </c>
      <c r="B152" s="79" t="s">
        <v>44</v>
      </c>
      <c r="C152" s="79" t="s">
        <v>2</v>
      </c>
      <c r="D152" s="79" t="s">
        <v>20</v>
      </c>
      <c r="E152" s="79" t="s">
        <v>20</v>
      </c>
      <c r="F152" s="79" t="s">
        <v>163</v>
      </c>
      <c r="G152" s="79" t="s">
        <v>194</v>
      </c>
      <c r="H152" s="194" t="s">
        <v>348</v>
      </c>
      <c r="I152" s="196"/>
      <c r="J152" s="145">
        <f>J153</f>
        <v>140510</v>
      </c>
      <c r="K152" s="145">
        <f>K153</f>
        <v>140510</v>
      </c>
      <c r="L152" s="230">
        <f t="shared" si="9"/>
        <v>100</v>
      </c>
    </row>
    <row r="153" spans="1:12" s="181" customFormat="1" ht="25.5">
      <c r="A153" s="184" t="s">
        <v>90</v>
      </c>
      <c r="B153" s="79" t="s">
        <v>44</v>
      </c>
      <c r="C153" s="79" t="s">
        <v>2</v>
      </c>
      <c r="D153" s="79" t="s">
        <v>20</v>
      </c>
      <c r="E153" s="79" t="s">
        <v>20</v>
      </c>
      <c r="F153" s="79" t="s">
        <v>163</v>
      </c>
      <c r="G153" s="79" t="s">
        <v>194</v>
      </c>
      <c r="H153" s="194" t="s">
        <v>348</v>
      </c>
      <c r="I153" s="196" t="s">
        <v>89</v>
      </c>
      <c r="J153" s="145">
        <f>J154</f>
        <v>140510</v>
      </c>
      <c r="K153" s="145">
        <f>K154</f>
        <v>140510</v>
      </c>
      <c r="L153" s="230">
        <f t="shared" si="9"/>
        <v>100</v>
      </c>
    </row>
    <row r="154" spans="1:12" s="181" customFormat="1">
      <c r="A154" s="186" t="s">
        <v>93</v>
      </c>
      <c r="B154" s="79" t="s">
        <v>44</v>
      </c>
      <c r="C154" s="79" t="s">
        <v>2</v>
      </c>
      <c r="D154" s="79" t="s">
        <v>20</v>
      </c>
      <c r="E154" s="79" t="s">
        <v>20</v>
      </c>
      <c r="F154" s="79" t="s">
        <v>163</v>
      </c>
      <c r="G154" s="79" t="s">
        <v>194</v>
      </c>
      <c r="H154" s="194" t="s">
        <v>348</v>
      </c>
      <c r="I154" s="196" t="s">
        <v>92</v>
      </c>
      <c r="J154" s="145">
        <v>140510</v>
      </c>
      <c r="K154" s="145">
        <v>140510</v>
      </c>
      <c r="L154" s="230">
        <f t="shared" si="9"/>
        <v>100</v>
      </c>
    </row>
    <row r="155" spans="1:12" s="181" customFormat="1">
      <c r="A155" s="186" t="s">
        <v>394</v>
      </c>
      <c r="B155" s="79" t="s">
        <v>44</v>
      </c>
      <c r="C155" s="79" t="s">
        <v>2</v>
      </c>
      <c r="D155" s="79" t="s">
        <v>20</v>
      </c>
      <c r="E155" s="79" t="s">
        <v>20</v>
      </c>
      <c r="F155" s="79" t="s">
        <v>163</v>
      </c>
      <c r="G155" s="79" t="s">
        <v>194</v>
      </c>
      <c r="H155" s="194" t="s">
        <v>393</v>
      </c>
      <c r="I155" s="196"/>
      <c r="J155" s="145">
        <f>J156</f>
        <v>196000</v>
      </c>
      <c r="K155" s="145">
        <f>K156</f>
        <v>0</v>
      </c>
      <c r="L155" s="230">
        <f t="shared" si="9"/>
        <v>0</v>
      </c>
    </row>
    <row r="156" spans="1:12" s="181" customFormat="1" ht="25.5">
      <c r="A156" s="184" t="s">
        <v>90</v>
      </c>
      <c r="B156" s="79" t="s">
        <v>44</v>
      </c>
      <c r="C156" s="79" t="s">
        <v>2</v>
      </c>
      <c r="D156" s="79" t="s">
        <v>20</v>
      </c>
      <c r="E156" s="79" t="s">
        <v>20</v>
      </c>
      <c r="F156" s="79" t="s">
        <v>163</v>
      </c>
      <c r="G156" s="79" t="s">
        <v>194</v>
      </c>
      <c r="H156" s="194" t="s">
        <v>393</v>
      </c>
      <c r="I156" s="196" t="s">
        <v>89</v>
      </c>
      <c r="J156" s="145">
        <f>J157</f>
        <v>196000</v>
      </c>
      <c r="K156" s="145">
        <f>K157</f>
        <v>0</v>
      </c>
      <c r="L156" s="230">
        <f t="shared" si="9"/>
        <v>0</v>
      </c>
    </row>
    <row r="157" spans="1:12" s="181" customFormat="1">
      <c r="A157" s="186" t="s">
        <v>93</v>
      </c>
      <c r="B157" s="79" t="s">
        <v>44</v>
      </c>
      <c r="C157" s="79" t="s">
        <v>2</v>
      </c>
      <c r="D157" s="79" t="s">
        <v>20</v>
      </c>
      <c r="E157" s="79" t="s">
        <v>20</v>
      </c>
      <c r="F157" s="79" t="s">
        <v>163</v>
      </c>
      <c r="G157" s="79" t="s">
        <v>194</v>
      </c>
      <c r="H157" s="194" t="s">
        <v>393</v>
      </c>
      <c r="I157" s="196" t="s">
        <v>92</v>
      </c>
      <c r="J157" s="145">
        <v>196000</v>
      </c>
      <c r="K157" s="145"/>
      <c r="L157" s="230">
        <f t="shared" si="9"/>
        <v>0</v>
      </c>
    </row>
    <row r="158" spans="1:12" ht="63.75">
      <c r="A158" s="186" t="s">
        <v>356</v>
      </c>
      <c r="B158" s="79" t="s">
        <v>44</v>
      </c>
      <c r="C158" s="79" t="s">
        <v>2</v>
      </c>
      <c r="D158" s="79" t="s">
        <v>20</v>
      </c>
      <c r="E158" s="79" t="s">
        <v>20</v>
      </c>
      <c r="F158" s="79" t="s">
        <v>163</v>
      </c>
      <c r="G158" s="79" t="s">
        <v>194</v>
      </c>
      <c r="H158" s="107" t="s">
        <v>282</v>
      </c>
      <c r="I158" s="117"/>
      <c r="J158" s="145">
        <f>J159</f>
        <v>2023577.64</v>
      </c>
      <c r="K158" s="145">
        <f>K159</f>
        <v>2023577.64</v>
      </c>
      <c r="L158" s="230">
        <f t="shared" si="9"/>
        <v>100</v>
      </c>
    </row>
    <row r="159" spans="1:12" ht="25.5">
      <c r="A159" s="7" t="s">
        <v>90</v>
      </c>
      <c r="B159" s="79" t="s">
        <v>44</v>
      </c>
      <c r="C159" s="79" t="s">
        <v>2</v>
      </c>
      <c r="D159" s="79" t="s">
        <v>20</v>
      </c>
      <c r="E159" s="79" t="s">
        <v>20</v>
      </c>
      <c r="F159" s="79" t="s">
        <v>163</v>
      </c>
      <c r="G159" s="79" t="s">
        <v>194</v>
      </c>
      <c r="H159" s="107" t="s">
        <v>282</v>
      </c>
      <c r="I159" s="160" t="s">
        <v>89</v>
      </c>
      <c r="J159" s="145">
        <f>J160</f>
        <v>2023577.64</v>
      </c>
      <c r="K159" s="145">
        <f>K160</f>
        <v>2023577.64</v>
      </c>
      <c r="L159" s="230">
        <f t="shared" si="9"/>
        <v>100</v>
      </c>
    </row>
    <row r="160" spans="1:12">
      <c r="A160" s="14" t="s">
        <v>93</v>
      </c>
      <c r="B160" s="79" t="s">
        <v>44</v>
      </c>
      <c r="C160" s="79" t="s">
        <v>2</v>
      </c>
      <c r="D160" s="79" t="s">
        <v>20</v>
      </c>
      <c r="E160" s="79" t="s">
        <v>20</v>
      </c>
      <c r="F160" s="79" t="s">
        <v>163</v>
      </c>
      <c r="G160" s="79" t="s">
        <v>194</v>
      </c>
      <c r="H160" s="107" t="s">
        <v>282</v>
      </c>
      <c r="I160" s="160" t="s">
        <v>92</v>
      </c>
      <c r="J160" s="145">
        <v>2023577.64</v>
      </c>
      <c r="K160" s="145">
        <v>2023577.64</v>
      </c>
      <c r="L160" s="230">
        <f t="shared" si="9"/>
        <v>100</v>
      </c>
    </row>
    <row r="161" spans="1:12">
      <c r="A161" s="7" t="s">
        <v>88</v>
      </c>
      <c r="B161" s="79" t="s">
        <v>44</v>
      </c>
      <c r="C161" s="79" t="s">
        <v>2</v>
      </c>
      <c r="D161" s="79" t="s">
        <v>20</v>
      </c>
      <c r="E161" s="79" t="s">
        <v>20</v>
      </c>
      <c r="F161" s="79" t="s">
        <v>163</v>
      </c>
      <c r="G161" s="79" t="s">
        <v>194</v>
      </c>
      <c r="H161" s="79" t="s">
        <v>209</v>
      </c>
      <c r="I161" s="117"/>
      <c r="J161" s="145">
        <f>J162</f>
        <v>8959640</v>
      </c>
      <c r="K161" s="145">
        <f>K162</f>
        <v>8959640</v>
      </c>
      <c r="L161" s="230">
        <f t="shared" si="9"/>
        <v>100</v>
      </c>
    </row>
    <row r="162" spans="1:12" ht="25.5">
      <c r="A162" s="7" t="s">
        <v>90</v>
      </c>
      <c r="B162" s="79" t="s">
        <v>44</v>
      </c>
      <c r="C162" s="79" t="s">
        <v>2</v>
      </c>
      <c r="D162" s="79" t="s">
        <v>20</v>
      </c>
      <c r="E162" s="79" t="s">
        <v>20</v>
      </c>
      <c r="F162" s="79" t="s">
        <v>163</v>
      </c>
      <c r="G162" s="79" t="s">
        <v>194</v>
      </c>
      <c r="H162" s="79" t="s">
        <v>209</v>
      </c>
      <c r="I162" s="117" t="s">
        <v>89</v>
      </c>
      <c r="J162" s="145">
        <f>J163</f>
        <v>8959640</v>
      </c>
      <c r="K162" s="145">
        <f>K163</f>
        <v>8959640</v>
      </c>
      <c r="L162" s="230">
        <f t="shared" si="9"/>
        <v>100</v>
      </c>
    </row>
    <row r="163" spans="1:12">
      <c r="A163" s="14" t="s">
        <v>93</v>
      </c>
      <c r="B163" s="79" t="s">
        <v>44</v>
      </c>
      <c r="C163" s="79" t="s">
        <v>2</v>
      </c>
      <c r="D163" s="79" t="s">
        <v>20</v>
      </c>
      <c r="E163" s="79" t="s">
        <v>20</v>
      </c>
      <c r="F163" s="79" t="s">
        <v>163</v>
      </c>
      <c r="G163" s="79" t="s">
        <v>194</v>
      </c>
      <c r="H163" s="79" t="s">
        <v>209</v>
      </c>
      <c r="I163" s="117" t="s">
        <v>92</v>
      </c>
      <c r="J163" s="145">
        <v>8959640</v>
      </c>
      <c r="K163" s="145">
        <v>8959640</v>
      </c>
      <c r="L163" s="230">
        <f t="shared" si="9"/>
        <v>100</v>
      </c>
    </row>
    <row r="164" spans="1:12" s="181" customFormat="1" ht="25.5">
      <c r="A164" s="184" t="s">
        <v>415</v>
      </c>
      <c r="B164" s="79" t="s">
        <v>44</v>
      </c>
      <c r="C164" s="79" t="s">
        <v>2</v>
      </c>
      <c r="D164" s="79" t="s">
        <v>20</v>
      </c>
      <c r="E164" s="79" t="s">
        <v>20</v>
      </c>
      <c r="F164" s="79" t="s">
        <v>163</v>
      </c>
      <c r="G164" s="79" t="s">
        <v>194</v>
      </c>
      <c r="H164" s="194" t="s">
        <v>414</v>
      </c>
      <c r="I164" s="117"/>
      <c r="J164" s="145">
        <f>J165</f>
        <v>32721214.25</v>
      </c>
      <c r="K164" s="145">
        <f>K165</f>
        <v>32721214.25</v>
      </c>
      <c r="L164" s="230">
        <f t="shared" si="9"/>
        <v>100</v>
      </c>
    </row>
    <row r="165" spans="1:12" s="181" customFormat="1" ht="25.5">
      <c r="A165" s="184" t="s">
        <v>90</v>
      </c>
      <c r="B165" s="79" t="s">
        <v>44</v>
      </c>
      <c r="C165" s="79" t="s">
        <v>2</v>
      </c>
      <c r="D165" s="79" t="s">
        <v>20</v>
      </c>
      <c r="E165" s="79" t="s">
        <v>20</v>
      </c>
      <c r="F165" s="79" t="s">
        <v>163</v>
      </c>
      <c r="G165" s="79" t="s">
        <v>194</v>
      </c>
      <c r="H165" s="194" t="s">
        <v>414</v>
      </c>
      <c r="I165" s="117" t="s">
        <v>89</v>
      </c>
      <c r="J165" s="145">
        <f>J166</f>
        <v>32721214.25</v>
      </c>
      <c r="K165" s="145">
        <f>K166</f>
        <v>32721214.25</v>
      </c>
      <c r="L165" s="230">
        <f t="shared" si="9"/>
        <v>100</v>
      </c>
    </row>
    <row r="166" spans="1:12" s="181" customFormat="1">
      <c r="A166" s="186" t="s">
        <v>93</v>
      </c>
      <c r="B166" s="79" t="s">
        <v>44</v>
      </c>
      <c r="C166" s="79" t="s">
        <v>2</v>
      </c>
      <c r="D166" s="79" t="s">
        <v>20</v>
      </c>
      <c r="E166" s="79" t="s">
        <v>20</v>
      </c>
      <c r="F166" s="79" t="s">
        <v>163</v>
      </c>
      <c r="G166" s="79" t="s">
        <v>194</v>
      </c>
      <c r="H166" s="194" t="s">
        <v>414</v>
      </c>
      <c r="I166" s="117" t="s">
        <v>92</v>
      </c>
      <c r="J166" s="145">
        <v>32721214.25</v>
      </c>
      <c r="K166" s="145">
        <v>32721214.25</v>
      </c>
      <c r="L166" s="230">
        <f t="shared" si="9"/>
        <v>100</v>
      </c>
    </row>
    <row r="167" spans="1:12" s="181" customFormat="1" ht="51">
      <c r="A167" s="186" t="s">
        <v>444</v>
      </c>
      <c r="B167" s="79" t="s">
        <v>44</v>
      </c>
      <c r="C167" s="79" t="s">
        <v>2</v>
      </c>
      <c r="D167" s="79" t="s">
        <v>20</v>
      </c>
      <c r="E167" s="79" t="s">
        <v>20</v>
      </c>
      <c r="F167" s="79" t="s">
        <v>163</v>
      </c>
      <c r="G167" s="79" t="s">
        <v>194</v>
      </c>
      <c r="H167" s="194" t="s">
        <v>443</v>
      </c>
      <c r="I167" s="117"/>
      <c r="J167" s="145">
        <f>J168</f>
        <v>150000</v>
      </c>
      <c r="K167" s="145">
        <f>K168</f>
        <v>150000</v>
      </c>
      <c r="L167" s="230">
        <f t="shared" si="9"/>
        <v>100</v>
      </c>
    </row>
    <row r="168" spans="1:12" s="181" customFormat="1" ht="25.5">
      <c r="A168" s="184" t="s">
        <v>90</v>
      </c>
      <c r="B168" s="79" t="s">
        <v>44</v>
      </c>
      <c r="C168" s="79" t="s">
        <v>2</v>
      </c>
      <c r="D168" s="79" t="s">
        <v>20</v>
      </c>
      <c r="E168" s="79" t="s">
        <v>20</v>
      </c>
      <c r="F168" s="79" t="s">
        <v>163</v>
      </c>
      <c r="G168" s="79" t="s">
        <v>194</v>
      </c>
      <c r="H168" s="194" t="s">
        <v>443</v>
      </c>
      <c r="I168" s="164" t="s">
        <v>89</v>
      </c>
      <c r="J168" s="145">
        <f>J169</f>
        <v>150000</v>
      </c>
      <c r="K168" s="145">
        <f>K169</f>
        <v>150000</v>
      </c>
      <c r="L168" s="230">
        <f t="shared" si="9"/>
        <v>100</v>
      </c>
    </row>
    <row r="169" spans="1:12" s="181" customFormat="1">
      <c r="A169" s="186" t="s">
        <v>93</v>
      </c>
      <c r="B169" s="79" t="s">
        <v>44</v>
      </c>
      <c r="C169" s="79" t="s">
        <v>2</v>
      </c>
      <c r="D169" s="79" t="s">
        <v>20</v>
      </c>
      <c r="E169" s="79" t="s">
        <v>20</v>
      </c>
      <c r="F169" s="79" t="s">
        <v>163</v>
      </c>
      <c r="G169" s="79" t="s">
        <v>194</v>
      </c>
      <c r="H169" s="194" t="s">
        <v>443</v>
      </c>
      <c r="I169" s="164" t="s">
        <v>92</v>
      </c>
      <c r="J169" s="145">
        <v>150000</v>
      </c>
      <c r="K169" s="145">
        <v>150000</v>
      </c>
      <c r="L169" s="230">
        <f t="shared" si="9"/>
        <v>100</v>
      </c>
    </row>
    <row r="170" spans="1:12" s="181" customFormat="1" ht="25.5">
      <c r="A170" s="186" t="s">
        <v>432</v>
      </c>
      <c r="B170" s="79" t="s">
        <v>44</v>
      </c>
      <c r="C170" s="79" t="s">
        <v>2</v>
      </c>
      <c r="D170" s="79" t="s">
        <v>20</v>
      </c>
      <c r="E170" s="79" t="s">
        <v>20</v>
      </c>
      <c r="F170" s="79" t="s">
        <v>163</v>
      </c>
      <c r="G170" s="79" t="s">
        <v>194</v>
      </c>
      <c r="H170" s="194" t="s">
        <v>431</v>
      </c>
      <c r="I170" s="117"/>
      <c r="J170" s="145">
        <f>J171</f>
        <v>189729.26</v>
      </c>
      <c r="K170" s="145">
        <f>K171</f>
        <v>189729.26</v>
      </c>
      <c r="L170" s="230">
        <f t="shared" si="9"/>
        <v>100</v>
      </c>
    </row>
    <row r="171" spans="1:12" s="181" customFormat="1" ht="25.5">
      <c r="A171" s="184" t="s">
        <v>90</v>
      </c>
      <c r="B171" s="79" t="s">
        <v>44</v>
      </c>
      <c r="C171" s="79" t="s">
        <v>2</v>
      </c>
      <c r="D171" s="79" t="s">
        <v>20</v>
      </c>
      <c r="E171" s="79" t="s">
        <v>20</v>
      </c>
      <c r="F171" s="79" t="s">
        <v>163</v>
      </c>
      <c r="G171" s="79" t="s">
        <v>194</v>
      </c>
      <c r="H171" s="194" t="s">
        <v>431</v>
      </c>
      <c r="I171" s="164" t="s">
        <v>89</v>
      </c>
      <c r="J171" s="145">
        <f>J172</f>
        <v>189729.26</v>
      </c>
      <c r="K171" s="145">
        <f>K172</f>
        <v>189729.26</v>
      </c>
      <c r="L171" s="230">
        <f t="shared" si="9"/>
        <v>100</v>
      </c>
    </row>
    <row r="172" spans="1:12" s="181" customFormat="1">
      <c r="A172" s="186" t="s">
        <v>93</v>
      </c>
      <c r="B172" s="79" t="s">
        <v>44</v>
      </c>
      <c r="C172" s="79" t="s">
        <v>2</v>
      </c>
      <c r="D172" s="79" t="s">
        <v>20</v>
      </c>
      <c r="E172" s="79" t="s">
        <v>20</v>
      </c>
      <c r="F172" s="79" t="s">
        <v>163</v>
      </c>
      <c r="G172" s="79" t="s">
        <v>194</v>
      </c>
      <c r="H172" s="194" t="s">
        <v>431</v>
      </c>
      <c r="I172" s="164" t="s">
        <v>92</v>
      </c>
      <c r="J172" s="145">
        <v>189729.26</v>
      </c>
      <c r="K172" s="145">
        <v>189729.26</v>
      </c>
      <c r="L172" s="230">
        <f t="shared" si="9"/>
        <v>100</v>
      </c>
    </row>
    <row r="173" spans="1:12">
      <c r="A173" s="7"/>
      <c r="B173" s="1"/>
      <c r="C173" s="1"/>
      <c r="D173" s="1"/>
      <c r="E173" s="1"/>
      <c r="F173" s="1"/>
      <c r="G173" s="1"/>
      <c r="H173" s="1"/>
      <c r="I173" s="16"/>
      <c r="J173" s="102"/>
      <c r="K173" s="193"/>
      <c r="L173" s="193"/>
    </row>
    <row r="174" spans="1:12">
      <c r="A174" s="4" t="s">
        <v>26</v>
      </c>
      <c r="B174" s="17" t="s">
        <v>44</v>
      </c>
      <c r="C174" s="18" t="s">
        <v>2</v>
      </c>
      <c r="D174" s="18" t="s">
        <v>17</v>
      </c>
      <c r="E174" s="18"/>
      <c r="F174" s="18"/>
      <c r="G174" s="18"/>
      <c r="H174" s="18"/>
      <c r="I174" s="34"/>
      <c r="J174" s="141">
        <f>J175</f>
        <v>248668996.87</v>
      </c>
      <c r="K174" s="141">
        <f>K175</f>
        <v>247891122.53999999</v>
      </c>
      <c r="L174" s="229">
        <f>K174/J174*100</f>
        <v>99.687184836151218</v>
      </c>
    </row>
    <row r="175" spans="1:12" s="106" customFormat="1" ht="38.25">
      <c r="A175" s="183" t="s">
        <v>366</v>
      </c>
      <c r="B175" s="79" t="s">
        <v>44</v>
      </c>
      <c r="C175" s="1" t="s">
        <v>2</v>
      </c>
      <c r="D175" s="1" t="s">
        <v>17</v>
      </c>
      <c r="E175" s="1" t="s">
        <v>20</v>
      </c>
      <c r="F175" s="1" t="s">
        <v>84</v>
      </c>
      <c r="G175" s="1" t="s">
        <v>194</v>
      </c>
      <c r="H175" s="1" t="s">
        <v>195</v>
      </c>
      <c r="I175" s="16"/>
      <c r="J175" s="145">
        <f>J176+J210+J217</f>
        <v>248668996.87</v>
      </c>
      <c r="K175" s="145">
        <f>K176+K210+K217</f>
        <v>247891122.53999999</v>
      </c>
      <c r="L175" s="230">
        <f>K175/J175*100</f>
        <v>99.687184836151218</v>
      </c>
    </row>
    <row r="176" spans="1:12" s="106" customFormat="1">
      <c r="A176" s="2" t="s">
        <v>188</v>
      </c>
      <c r="B176" s="79" t="s">
        <v>44</v>
      </c>
      <c r="C176" s="1" t="s">
        <v>2</v>
      </c>
      <c r="D176" s="1" t="s">
        <v>17</v>
      </c>
      <c r="E176" s="1" t="s">
        <v>20</v>
      </c>
      <c r="F176" s="1" t="s">
        <v>177</v>
      </c>
      <c r="G176" s="1" t="s">
        <v>194</v>
      </c>
      <c r="H176" s="1" t="s">
        <v>195</v>
      </c>
      <c r="I176" s="16"/>
      <c r="J176" s="145">
        <f>J177+J183+J192+J195+J180+J189+J186+J198+J207+J201+J204</f>
        <v>248108391.37</v>
      </c>
      <c r="K176" s="145">
        <f>K177+K183+K192+K195+K180+K189+K186+K198+K207+K201+K204</f>
        <v>247337200.19999999</v>
      </c>
      <c r="L176" s="230">
        <f t="shared" ref="L176:L220" si="10">K176/J176*100</f>
        <v>99.689171669792515</v>
      </c>
    </row>
    <row r="177" spans="1:12" s="106" customFormat="1" ht="38.25">
      <c r="A177" s="183" t="s">
        <v>189</v>
      </c>
      <c r="B177" s="79" t="s">
        <v>44</v>
      </c>
      <c r="C177" s="1" t="s">
        <v>2</v>
      </c>
      <c r="D177" s="1" t="s">
        <v>17</v>
      </c>
      <c r="E177" s="1" t="s">
        <v>20</v>
      </c>
      <c r="F177" s="1" t="s">
        <v>177</v>
      </c>
      <c r="G177" s="1" t="s">
        <v>194</v>
      </c>
      <c r="H177" s="1" t="s">
        <v>210</v>
      </c>
      <c r="I177" s="16"/>
      <c r="J177" s="145">
        <f>J178</f>
        <v>88451163.769999996</v>
      </c>
      <c r="K177" s="145">
        <f>K178</f>
        <v>88451163.769999996</v>
      </c>
      <c r="L177" s="230">
        <f t="shared" si="10"/>
        <v>100</v>
      </c>
    </row>
    <row r="178" spans="1:12" s="106" customFormat="1" ht="25.5">
      <c r="A178" s="7" t="s">
        <v>90</v>
      </c>
      <c r="B178" s="79" t="s">
        <v>44</v>
      </c>
      <c r="C178" s="1" t="s">
        <v>2</v>
      </c>
      <c r="D178" s="1" t="s">
        <v>17</v>
      </c>
      <c r="E178" s="1" t="s">
        <v>20</v>
      </c>
      <c r="F178" s="1" t="s">
        <v>177</v>
      </c>
      <c r="G178" s="1" t="s">
        <v>194</v>
      </c>
      <c r="H178" s="1" t="s">
        <v>210</v>
      </c>
      <c r="I178" s="16" t="s">
        <v>89</v>
      </c>
      <c r="J178" s="145">
        <f>J179</f>
        <v>88451163.769999996</v>
      </c>
      <c r="K178" s="145">
        <f>K179</f>
        <v>88451163.769999996</v>
      </c>
      <c r="L178" s="230">
        <f t="shared" si="10"/>
        <v>100</v>
      </c>
    </row>
    <row r="179" spans="1:12" s="106" customFormat="1">
      <c r="A179" s="14" t="s">
        <v>93</v>
      </c>
      <c r="B179" s="79" t="s">
        <v>44</v>
      </c>
      <c r="C179" s="1" t="s">
        <v>2</v>
      </c>
      <c r="D179" s="1" t="s">
        <v>17</v>
      </c>
      <c r="E179" s="1" t="s">
        <v>20</v>
      </c>
      <c r="F179" s="1" t="s">
        <v>177</v>
      </c>
      <c r="G179" s="1" t="s">
        <v>194</v>
      </c>
      <c r="H179" s="1" t="s">
        <v>210</v>
      </c>
      <c r="I179" s="16" t="s">
        <v>92</v>
      </c>
      <c r="J179" s="145">
        <f>86183505.08+2267658.69</f>
        <v>88451163.769999996</v>
      </c>
      <c r="K179" s="145">
        <f>86183505.08+2267658.69</f>
        <v>88451163.769999996</v>
      </c>
      <c r="L179" s="230">
        <f t="shared" si="10"/>
        <v>100</v>
      </c>
    </row>
    <row r="180" spans="1:12" s="181" customFormat="1" ht="25.5">
      <c r="A180" s="186" t="s">
        <v>349</v>
      </c>
      <c r="B180" s="79" t="s">
        <v>44</v>
      </c>
      <c r="C180" s="182" t="s">
        <v>2</v>
      </c>
      <c r="D180" s="182" t="s">
        <v>17</v>
      </c>
      <c r="E180" s="182" t="s">
        <v>20</v>
      </c>
      <c r="F180" s="182" t="s">
        <v>177</v>
      </c>
      <c r="G180" s="79" t="s">
        <v>194</v>
      </c>
      <c r="H180" s="194" t="s">
        <v>348</v>
      </c>
      <c r="I180" s="196"/>
      <c r="J180" s="145">
        <f>J181</f>
        <v>848318.15</v>
      </c>
      <c r="K180" s="145">
        <f>K181</f>
        <v>848318.15</v>
      </c>
      <c r="L180" s="230">
        <f t="shared" si="10"/>
        <v>100</v>
      </c>
    </row>
    <row r="181" spans="1:12" s="181" customFormat="1" ht="25.5">
      <c r="A181" s="184" t="s">
        <v>90</v>
      </c>
      <c r="B181" s="79" t="s">
        <v>44</v>
      </c>
      <c r="C181" s="182" t="s">
        <v>2</v>
      </c>
      <c r="D181" s="182" t="s">
        <v>17</v>
      </c>
      <c r="E181" s="182" t="s">
        <v>20</v>
      </c>
      <c r="F181" s="182" t="s">
        <v>177</v>
      </c>
      <c r="G181" s="79" t="s">
        <v>194</v>
      </c>
      <c r="H181" s="194" t="s">
        <v>348</v>
      </c>
      <c r="I181" s="196" t="s">
        <v>89</v>
      </c>
      <c r="J181" s="145">
        <f>J182</f>
        <v>848318.15</v>
      </c>
      <c r="K181" s="145">
        <f>K182</f>
        <v>848318.15</v>
      </c>
      <c r="L181" s="230">
        <f t="shared" si="10"/>
        <v>100</v>
      </c>
    </row>
    <row r="182" spans="1:12" s="181" customFormat="1">
      <c r="A182" s="186" t="s">
        <v>93</v>
      </c>
      <c r="B182" s="79" t="s">
        <v>44</v>
      </c>
      <c r="C182" s="182" t="s">
        <v>2</v>
      </c>
      <c r="D182" s="182" t="s">
        <v>17</v>
      </c>
      <c r="E182" s="182" t="s">
        <v>20</v>
      </c>
      <c r="F182" s="182" t="s">
        <v>177</v>
      </c>
      <c r="G182" s="79" t="s">
        <v>194</v>
      </c>
      <c r="H182" s="194" t="s">
        <v>348</v>
      </c>
      <c r="I182" s="196" t="s">
        <v>92</v>
      </c>
      <c r="J182" s="145">
        <v>848318.15</v>
      </c>
      <c r="K182" s="145">
        <v>848318.15</v>
      </c>
      <c r="L182" s="230">
        <f t="shared" si="10"/>
        <v>100</v>
      </c>
    </row>
    <row r="183" spans="1:12" s="106" customFormat="1" ht="51">
      <c r="A183" s="2" t="s">
        <v>156</v>
      </c>
      <c r="B183" s="79" t="s">
        <v>44</v>
      </c>
      <c r="C183" s="1" t="s">
        <v>2</v>
      </c>
      <c r="D183" s="1" t="s">
        <v>17</v>
      </c>
      <c r="E183" s="1" t="s">
        <v>20</v>
      </c>
      <c r="F183" s="1" t="s">
        <v>177</v>
      </c>
      <c r="G183" s="1" t="s">
        <v>194</v>
      </c>
      <c r="H183" s="1" t="s">
        <v>201</v>
      </c>
      <c r="I183" s="16"/>
      <c r="J183" s="145">
        <f>J184</f>
        <v>42088</v>
      </c>
      <c r="K183" s="145">
        <f>K184</f>
        <v>39790.949999999997</v>
      </c>
      <c r="L183" s="230">
        <f t="shared" si="10"/>
        <v>94.542268580117835</v>
      </c>
    </row>
    <row r="184" spans="1:12" s="106" customFormat="1" ht="25.5">
      <c r="A184" s="7" t="s">
        <v>90</v>
      </c>
      <c r="B184" s="79" t="s">
        <v>44</v>
      </c>
      <c r="C184" s="1" t="s">
        <v>2</v>
      </c>
      <c r="D184" s="1" t="s">
        <v>17</v>
      </c>
      <c r="E184" s="1" t="s">
        <v>20</v>
      </c>
      <c r="F184" s="1" t="s">
        <v>177</v>
      </c>
      <c r="G184" s="1" t="s">
        <v>194</v>
      </c>
      <c r="H184" s="1" t="s">
        <v>201</v>
      </c>
      <c r="I184" s="16" t="s">
        <v>89</v>
      </c>
      <c r="J184" s="145">
        <f>J185</f>
        <v>42088</v>
      </c>
      <c r="K184" s="145">
        <f>K185</f>
        <v>39790.949999999997</v>
      </c>
      <c r="L184" s="230">
        <f t="shared" si="10"/>
        <v>94.542268580117835</v>
      </c>
    </row>
    <row r="185" spans="1:12" s="106" customFormat="1">
      <c r="A185" s="14" t="s">
        <v>93</v>
      </c>
      <c r="B185" s="79" t="s">
        <v>44</v>
      </c>
      <c r="C185" s="1" t="s">
        <v>2</v>
      </c>
      <c r="D185" s="1" t="s">
        <v>17</v>
      </c>
      <c r="E185" s="1" t="s">
        <v>20</v>
      </c>
      <c r="F185" s="1" t="s">
        <v>177</v>
      </c>
      <c r="G185" s="1" t="s">
        <v>194</v>
      </c>
      <c r="H185" s="1" t="s">
        <v>201</v>
      </c>
      <c r="I185" s="16" t="s">
        <v>92</v>
      </c>
      <c r="J185" s="145">
        <v>42088</v>
      </c>
      <c r="K185" s="145">
        <v>39790.949999999997</v>
      </c>
      <c r="L185" s="230">
        <f t="shared" si="10"/>
        <v>94.542268580117835</v>
      </c>
    </row>
    <row r="186" spans="1:12" s="213" customFormat="1">
      <c r="A186" s="186" t="s">
        <v>411</v>
      </c>
      <c r="B186" s="185" t="s">
        <v>44</v>
      </c>
      <c r="C186" s="182" t="s">
        <v>2</v>
      </c>
      <c r="D186" s="182" t="s">
        <v>17</v>
      </c>
      <c r="E186" s="182" t="s">
        <v>20</v>
      </c>
      <c r="F186" s="182" t="s">
        <v>177</v>
      </c>
      <c r="G186" s="182" t="s">
        <v>194</v>
      </c>
      <c r="H186" s="182" t="s">
        <v>412</v>
      </c>
      <c r="I186" s="180"/>
      <c r="J186" s="195">
        <f>J187</f>
        <v>630000</v>
      </c>
      <c r="K186" s="195">
        <f>K187</f>
        <v>630000</v>
      </c>
      <c r="L186" s="230">
        <f t="shared" si="10"/>
        <v>100</v>
      </c>
    </row>
    <row r="187" spans="1:12" s="213" customFormat="1" ht="25.5">
      <c r="A187" s="184" t="s">
        <v>90</v>
      </c>
      <c r="B187" s="185" t="s">
        <v>44</v>
      </c>
      <c r="C187" s="182" t="s">
        <v>2</v>
      </c>
      <c r="D187" s="182" t="s">
        <v>17</v>
      </c>
      <c r="E187" s="182" t="s">
        <v>20</v>
      </c>
      <c r="F187" s="182" t="s">
        <v>177</v>
      </c>
      <c r="G187" s="182" t="s">
        <v>194</v>
      </c>
      <c r="H187" s="182" t="s">
        <v>412</v>
      </c>
      <c r="I187" s="180" t="s">
        <v>89</v>
      </c>
      <c r="J187" s="195">
        <f>J188</f>
        <v>630000</v>
      </c>
      <c r="K187" s="195">
        <f>K188</f>
        <v>630000</v>
      </c>
      <c r="L187" s="230">
        <f t="shared" si="10"/>
        <v>100</v>
      </c>
    </row>
    <row r="188" spans="1:12" s="213" customFormat="1">
      <c r="A188" s="186" t="s">
        <v>93</v>
      </c>
      <c r="B188" s="185" t="s">
        <v>44</v>
      </c>
      <c r="C188" s="182" t="s">
        <v>2</v>
      </c>
      <c r="D188" s="182" t="s">
        <v>17</v>
      </c>
      <c r="E188" s="182" t="s">
        <v>20</v>
      </c>
      <c r="F188" s="182" t="s">
        <v>177</v>
      </c>
      <c r="G188" s="182" t="s">
        <v>194</v>
      </c>
      <c r="H188" s="182" t="s">
        <v>412</v>
      </c>
      <c r="I188" s="180" t="s">
        <v>92</v>
      </c>
      <c r="J188" s="195">
        <v>630000</v>
      </c>
      <c r="K188" s="195">
        <v>630000</v>
      </c>
      <c r="L188" s="230">
        <f t="shared" si="10"/>
        <v>100</v>
      </c>
    </row>
    <row r="189" spans="1:12" s="106" customFormat="1" ht="38.25">
      <c r="A189" s="186" t="s">
        <v>382</v>
      </c>
      <c r="B189" s="79" t="s">
        <v>44</v>
      </c>
      <c r="C189" s="182" t="s">
        <v>2</v>
      </c>
      <c r="D189" s="182" t="s">
        <v>17</v>
      </c>
      <c r="E189" s="182" t="s">
        <v>20</v>
      </c>
      <c r="F189" s="182" t="s">
        <v>177</v>
      </c>
      <c r="G189" s="182" t="s">
        <v>194</v>
      </c>
      <c r="H189" s="182" t="s">
        <v>381</v>
      </c>
      <c r="I189" s="180"/>
      <c r="J189" s="145">
        <f>J190</f>
        <v>13871825</v>
      </c>
      <c r="K189" s="145">
        <f>K190</f>
        <v>13286148.35</v>
      </c>
      <c r="L189" s="230">
        <f t="shared" si="10"/>
        <v>95.777940898187509</v>
      </c>
    </row>
    <row r="190" spans="1:12" s="106" customFormat="1" ht="25.5">
      <c r="A190" s="184" t="s">
        <v>90</v>
      </c>
      <c r="B190" s="79" t="s">
        <v>44</v>
      </c>
      <c r="C190" s="182" t="s">
        <v>2</v>
      </c>
      <c r="D190" s="182" t="s">
        <v>17</v>
      </c>
      <c r="E190" s="182" t="s">
        <v>20</v>
      </c>
      <c r="F190" s="182" t="s">
        <v>177</v>
      </c>
      <c r="G190" s="182" t="s">
        <v>194</v>
      </c>
      <c r="H190" s="182" t="s">
        <v>381</v>
      </c>
      <c r="I190" s="180" t="s">
        <v>89</v>
      </c>
      <c r="J190" s="145">
        <f>J191</f>
        <v>13871825</v>
      </c>
      <c r="K190" s="145">
        <f>K191</f>
        <v>13286148.35</v>
      </c>
      <c r="L190" s="230">
        <f t="shared" si="10"/>
        <v>95.777940898187509</v>
      </c>
    </row>
    <row r="191" spans="1:12" s="106" customFormat="1">
      <c r="A191" s="186" t="s">
        <v>93</v>
      </c>
      <c r="B191" s="79" t="s">
        <v>44</v>
      </c>
      <c r="C191" s="182" t="s">
        <v>2</v>
      </c>
      <c r="D191" s="182" t="s">
        <v>17</v>
      </c>
      <c r="E191" s="182" t="s">
        <v>20</v>
      </c>
      <c r="F191" s="182" t="s">
        <v>177</v>
      </c>
      <c r="G191" s="182" t="s">
        <v>194</v>
      </c>
      <c r="H191" s="182" t="s">
        <v>381</v>
      </c>
      <c r="I191" s="180" t="s">
        <v>92</v>
      </c>
      <c r="J191" s="145">
        <v>13871825</v>
      </c>
      <c r="K191" s="145">
        <v>13286148.35</v>
      </c>
      <c r="L191" s="230">
        <f t="shared" si="10"/>
        <v>95.777940898187509</v>
      </c>
    </row>
    <row r="192" spans="1:12" ht="63.75">
      <c r="A192" s="186" t="s">
        <v>356</v>
      </c>
      <c r="B192" s="79" t="s">
        <v>44</v>
      </c>
      <c r="C192" s="1" t="s">
        <v>2</v>
      </c>
      <c r="D192" s="1" t="s">
        <v>17</v>
      </c>
      <c r="E192" s="1" t="s">
        <v>20</v>
      </c>
      <c r="F192" s="1" t="s">
        <v>177</v>
      </c>
      <c r="G192" s="79" t="s">
        <v>194</v>
      </c>
      <c r="H192" s="107" t="s">
        <v>282</v>
      </c>
      <c r="I192" s="117"/>
      <c r="J192" s="145">
        <f>J193</f>
        <v>9389733.7899999991</v>
      </c>
      <c r="K192" s="145">
        <f>K193</f>
        <v>9206516.3200000003</v>
      </c>
      <c r="L192" s="230">
        <f t="shared" si="10"/>
        <v>98.048746917669547</v>
      </c>
    </row>
    <row r="193" spans="1:12" ht="25.5">
      <c r="A193" s="7" t="s">
        <v>90</v>
      </c>
      <c r="B193" s="79" t="s">
        <v>44</v>
      </c>
      <c r="C193" s="1" t="s">
        <v>2</v>
      </c>
      <c r="D193" s="1" t="s">
        <v>17</v>
      </c>
      <c r="E193" s="1" t="s">
        <v>20</v>
      </c>
      <c r="F193" s="1" t="s">
        <v>177</v>
      </c>
      <c r="G193" s="79" t="s">
        <v>194</v>
      </c>
      <c r="H193" s="107" t="s">
        <v>282</v>
      </c>
      <c r="I193" s="160" t="s">
        <v>89</v>
      </c>
      <c r="J193" s="145">
        <f>J194</f>
        <v>9389733.7899999991</v>
      </c>
      <c r="K193" s="145">
        <f>K194</f>
        <v>9206516.3200000003</v>
      </c>
      <c r="L193" s="230">
        <f t="shared" si="10"/>
        <v>98.048746917669547</v>
      </c>
    </row>
    <row r="194" spans="1:12">
      <c r="A194" s="14" t="s">
        <v>93</v>
      </c>
      <c r="B194" s="79" t="s">
        <v>44</v>
      </c>
      <c r="C194" s="1" t="s">
        <v>2</v>
      </c>
      <c r="D194" s="1" t="s">
        <v>17</v>
      </c>
      <c r="E194" s="1" t="s">
        <v>20</v>
      </c>
      <c r="F194" s="1" t="s">
        <v>177</v>
      </c>
      <c r="G194" s="79" t="s">
        <v>194</v>
      </c>
      <c r="H194" s="107" t="s">
        <v>282</v>
      </c>
      <c r="I194" s="160" t="s">
        <v>92</v>
      </c>
      <c r="J194" s="145">
        <v>9389733.7899999991</v>
      </c>
      <c r="K194" s="145">
        <v>9206516.3200000003</v>
      </c>
      <c r="L194" s="230">
        <f t="shared" si="10"/>
        <v>98.048746917669547</v>
      </c>
    </row>
    <row r="195" spans="1:12" s="106" customFormat="1">
      <c r="A195" s="7" t="s">
        <v>88</v>
      </c>
      <c r="B195" s="79" t="s">
        <v>44</v>
      </c>
      <c r="C195" s="1" t="s">
        <v>2</v>
      </c>
      <c r="D195" s="1" t="s">
        <v>17</v>
      </c>
      <c r="E195" s="1" t="s">
        <v>20</v>
      </c>
      <c r="F195" s="1" t="s">
        <v>177</v>
      </c>
      <c r="G195" s="1" t="s">
        <v>194</v>
      </c>
      <c r="H195" s="1" t="s">
        <v>209</v>
      </c>
      <c r="I195" s="16"/>
      <c r="J195" s="145">
        <f>J196</f>
        <v>28341160</v>
      </c>
      <c r="K195" s="145">
        <f>K196</f>
        <v>28341160</v>
      </c>
      <c r="L195" s="230">
        <f t="shared" si="10"/>
        <v>100</v>
      </c>
    </row>
    <row r="196" spans="1:12" s="106" customFormat="1" ht="25.5">
      <c r="A196" s="7" t="s">
        <v>90</v>
      </c>
      <c r="B196" s="79" t="s">
        <v>44</v>
      </c>
      <c r="C196" s="1" t="s">
        <v>2</v>
      </c>
      <c r="D196" s="1" t="s">
        <v>17</v>
      </c>
      <c r="E196" s="1" t="s">
        <v>20</v>
      </c>
      <c r="F196" s="1" t="s">
        <v>177</v>
      </c>
      <c r="G196" s="1" t="s">
        <v>194</v>
      </c>
      <c r="H196" s="1" t="s">
        <v>209</v>
      </c>
      <c r="I196" s="16" t="s">
        <v>89</v>
      </c>
      <c r="J196" s="145">
        <f>J197</f>
        <v>28341160</v>
      </c>
      <c r="K196" s="145">
        <f>K197</f>
        <v>28341160</v>
      </c>
      <c r="L196" s="230">
        <f t="shared" si="10"/>
        <v>100</v>
      </c>
    </row>
    <row r="197" spans="1:12" s="106" customFormat="1">
      <c r="A197" s="14" t="s">
        <v>93</v>
      </c>
      <c r="B197" s="79" t="s">
        <v>44</v>
      </c>
      <c r="C197" s="1" t="s">
        <v>2</v>
      </c>
      <c r="D197" s="1" t="s">
        <v>17</v>
      </c>
      <c r="E197" s="1" t="s">
        <v>20</v>
      </c>
      <c r="F197" s="1" t="s">
        <v>177</v>
      </c>
      <c r="G197" s="1" t="s">
        <v>194</v>
      </c>
      <c r="H197" s="1" t="s">
        <v>209</v>
      </c>
      <c r="I197" s="16" t="s">
        <v>92</v>
      </c>
      <c r="J197" s="145">
        <v>28341160</v>
      </c>
      <c r="K197" s="145">
        <v>28341160</v>
      </c>
      <c r="L197" s="230">
        <f t="shared" si="10"/>
        <v>100</v>
      </c>
    </row>
    <row r="198" spans="1:12" s="106" customFormat="1" ht="25.5">
      <c r="A198" s="184" t="s">
        <v>415</v>
      </c>
      <c r="B198" s="79" t="s">
        <v>44</v>
      </c>
      <c r="C198" s="182" t="s">
        <v>2</v>
      </c>
      <c r="D198" s="182" t="s">
        <v>17</v>
      </c>
      <c r="E198" s="182" t="s">
        <v>20</v>
      </c>
      <c r="F198" s="182" t="s">
        <v>177</v>
      </c>
      <c r="G198" s="182" t="s">
        <v>194</v>
      </c>
      <c r="H198" s="182" t="s">
        <v>414</v>
      </c>
      <c r="I198" s="180"/>
      <c r="J198" s="145">
        <f>J199</f>
        <v>105781576.66</v>
      </c>
      <c r="K198" s="145">
        <f>K199</f>
        <v>105781576.66</v>
      </c>
      <c r="L198" s="230">
        <f t="shared" si="10"/>
        <v>100</v>
      </c>
    </row>
    <row r="199" spans="1:12" s="106" customFormat="1" ht="25.5">
      <c r="A199" s="184" t="s">
        <v>90</v>
      </c>
      <c r="B199" s="79" t="s">
        <v>44</v>
      </c>
      <c r="C199" s="182" t="s">
        <v>2</v>
      </c>
      <c r="D199" s="182" t="s">
        <v>17</v>
      </c>
      <c r="E199" s="182" t="s">
        <v>20</v>
      </c>
      <c r="F199" s="182" t="s">
        <v>177</v>
      </c>
      <c r="G199" s="182" t="s">
        <v>194</v>
      </c>
      <c r="H199" s="182" t="s">
        <v>414</v>
      </c>
      <c r="I199" s="180" t="s">
        <v>89</v>
      </c>
      <c r="J199" s="145">
        <f>J200</f>
        <v>105781576.66</v>
      </c>
      <c r="K199" s="145">
        <f>K200</f>
        <v>105781576.66</v>
      </c>
      <c r="L199" s="230">
        <f t="shared" si="10"/>
        <v>100</v>
      </c>
    </row>
    <row r="200" spans="1:12" s="106" customFormat="1">
      <c r="A200" s="186" t="s">
        <v>93</v>
      </c>
      <c r="B200" s="79" t="s">
        <v>44</v>
      </c>
      <c r="C200" s="182" t="s">
        <v>2</v>
      </c>
      <c r="D200" s="182" t="s">
        <v>17</v>
      </c>
      <c r="E200" s="182" t="s">
        <v>20</v>
      </c>
      <c r="F200" s="182" t="s">
        <v>177</v>
      </c>
      <c r="G200" s="182" t="s">
        <v>194</v>
      </c>
      <c r="H200" s="182" t="s">
        <v>414</v>
      </c>
      <c r="I200" s="180" t="s">
        <v>92</v>
      </c>
      <c r="J200" s="145">
        <v>105781576.66</v>
      </c>
      <c r="K200" s="145">
        <v>105781576.66</v>
      </c>
      <c r="L200" s="230">
        <f t="shared" si="10"/>
        <v>100</v>
      </c>
    </row>
    <row r="201" spans="1:12" s="181" customFormat="1" ht="51">
      <c r="A201" s="186" t="s">
        <v>444</v>
      </c>
      <c r="B201" s="79" t="s">
        <v>44</v>
      </c>
      <c r="C201" s="182" t="s">
        <v>2</v>
      </c>
      <c r="D201" s="182" t="s">
        <v>17</v>
      </c>
      <c r="E201" s="182" t="s">
        <v>20</v>
      </c>
      <c r="F201" s="182" t="s">
        <v>177</v>
      </c>
      <c r="G201" s="79" t="s">
        <v>194</v>
      </c>
      <c r="H201" s="194" t="s">
        <v>443</v>
      </c>
      <c r="I201" s="117"/>
      <c r="J201" s="145">
        <f>J202</f>
        <v>200000</v>
      </c>
      <c r="K201" s="145">
        <f>K202</f>
        <v>200000</v>
      </c>
      <c r="L201" s="230">
        <f t="shared" si="10"/>
        <v>100</v>
      </c>
    </row>
    <row r="202" spans="1:12" s="181" customFormat="1" ht="25.5">
      <c r="A202" s="184" t="s">
        <v>90</v>
      </c>
      <c r="B202" s="79" t="s">
        <v>44</v>
      </c>
      <c r="C202" s="182" t="s">
        <v>2</v>
      </c>
      <c r="D202" s="182" t="s">
        <v>17</v>
      </c>
      <c r="E202" s="182" t="s">
        <v>20</v>
      </c>
      <c r="F202" s="182" t="s">
        <v>177</v>
      </c>
      <c r="G202" s="79" t="s">
        <v>194</v>
      </c>
      <c r="H202" s="194" t="s">
        <v>443</v>
      </c>
      <c r="I202" s="164" t="s">
        <v>89</v>
      </c>
      <c r="J202" s="145">
        <f>J203</f>
        <v>200000</v>
      </c>
      <c r="K202" s="145">
        <f>K203</f>
        <v>200000</v>
      </c>
      <c r="L202" s="230">
        <f t="shared" si="10"/>
        <v>100</v>
      </c>
    </row>
    <row r="203" spans="1:12" s="181" customFormat="1">
      <c r="A203" s="186" t="s">
        <v>93</v>
      </c>
      <c r="B203" s="79" t="s">
        <v>44</v>
      </c>
      <c r="C203" s="182" t="s">
        <v>2</v>
      </c>
      <c r="D203" s="182" t="s">
        <v>17</v>
      </c>
      <c r="E203" s="182" t="s">
        <v>20</v>
      </c>
      <c r="F203" s="182" t="s">
        <v>177</v>
      </c>
      <c r="G203" s="79" t="s">
        <v>194</v>
      </c>
      <c r="H203" s="194" t="s">
        <v>443</v>
      </c>
      <c r="I203" s="164" t="s">
        <v>92</v>
      </c>
      <c r="J203" s="145">
        <v>200000</v>
      </c>
      <c r="K203" s="145">
        <v>200000</v>
      </c>
      <c r="L203" s="230">
        <f t="shared" si="10"/>
        <v>100</v>
      </c>
    </row>
    <row r="204" spans="1:12" s="106" customFormat="1" ht="25.5">
      <c r="A204" s="186" t="s">
        <v>470</v>
      </c>
      <c r="B204" s="79" t="s">
        <v>44</v>
      </c>
      <c r="C204" s="182" t="s">
        <v>2</v>
      </c>
      <c r="D204" s="182" t="s">
        <v>17</v>
      </c>
      <c r="E204" s="182" t="s">
        <v>20</v>
      </c>
      <c r="F204" s="182" t="s">
        <v>177</v>
      </c>
      <c r="G204" s="79" t="s">
        <v>194</v>
      </c>
      <c r="H204" s="182" t="s">
        <v>469</v>
      </c>
      <c r="I204" s="180"/>
      <c r="J204" s="145">
        <f>J205</f>
        <v>68094</v>
      </c>
      <c r="K204" s="145">
        <f>K205</f>
        <v>68094</v>
      </c>
      <c r="L204" s="230">
        <f t="shared" si="10"/>
        <v>100</v>
      </c>
    </row>
    <row r="205" spans="1:12" s="106" customFormat="1" ht="25.5">
      <c r="A205" s="184" t="s">
        <v>90</v>
      </c>
      <c r="B205" s="79" t="s">
        <v>44</v>
      </c>
      <c r="C205" s="182" t="s">
        <v>2</v>
      </c>
      <c r="D205" s="182" t="s">
        <v>17</v>
      </c>
      <c r="E205" s="182" t="s">
        <v>20</v>
      </c>
      <c r="F205" s="182" t="s">
        <v>177</v>
      </c>
      <c r="G205" s="79" t="s">
        <v>194</v>
      </c>
      <c r="H205" s="182" t="s">
        <v>469</v>
      </c>
      <c r="I205" s="180" t="s">
        <v>89</v>
      </c>
      <c r="J205" s="145">
        <f>J206</f>
        <v>68094</v>
      </c>
      <c r="K205" s="145">
        <f>K206</f>
        <v>68094</v>
      </c>
      <c r="L205" s="230">
        <f t="shared" si="10"/>
        <v>100</v>
      </c>
    </row>
    <row r="206" spans="1:12" s="106" customFormat="1">
      <c r="A206" s="186" t="s">
        <v>93</v>
      </c>
      <c r="B206" s="79" t="s">
        <v>44</v>
      </c>
      <c r="C206" s="182" t="s">
        <v>2</v>
      </c>
      <c r="D206" s="182" t="s">
        <v>17</v>
      </c>
      <c r="E206" s="182" t="s">
        <v>20</v>
      </c>
      <c r="F206" s="182" t="s">
        <v>177</v>
      </c>
      <c r="G206" s="79" t="s">
        <v>194</v>
      </c>
      <c r="H206" s="182" t="s">
        <v>469</v>
      </c>
      <c r="I206" s="180" t="s">
        <v>92</v>
      </c>
      <c r="J206" s="145">
        <v>68094</v>
      </c>
      <c r="K206" s="145">
        <v>68094</v>
      </c>
      <c r="L206" s="230">
        <f t="shared" si="10"/>
        <v>100</v>
      </c>
    </row>
    <row r="207" spans="1:12" s="106" customFormat="1" ht="51">
      <c r="A207" s="186" t="s">
        <v>435</v>
      </c>
      <c r="B207" s="79" t="s">
        <v>44</v>
      </c>
      <c r="C207" s="182" t="s">
        <v>2</v>
      </c>
      <c r="D207" s="182" t="s">
        <v>17</v>
      </c>
      <c r="E207" s="182" t="s">
        <v>20</v>
      </c>
      <c r="F207" s="182" t="s">
        <v>177</v>
      </c>
      <c r="G207" s="182" t="s">
        <v>194</v>
      </c>
      <c r="H207" s="182" t="s">
        <v>433</v>
      </c>
      <c r="I207" s="180"/>
      <c r="J207" s="145">
        <f>J208</f>
        <v>484432</v>
      </c>
      <c r="K207" s="145">
        <f>K208</f>
        <v>484432</v>
      </c>
      <c r="L207" s="230">
        <f t="shared" si="10"/>
        <v>100</v>
      </c>
    </row>
    <row r="208" spans="1:12" s="106" customFormat="1" ht="25.5">
      <c r="A208" s="184" t="s">
        <v>90</v>
      </c>
      <c r="B208" s="79" t="s">
        <v>44</v>
      </c>
      <c r="C208" s="182" t="s">
        <v>2</v>
      </c>
      <c r="D208" s="182" t="s">
        <v>17</v>
      </c>
      <c r="E208" s="182" t="s">
        <v>20</v>
      </c>
      <c r="F208" s="182" t="s">
        <v>177</v>
      </c>
      <c r="G208" s="182" t="s">
        <v>194</v>
      </c>
      <c r="H208" s="182" t="s">
        <v>433</v>
      </c>
      <c r="I208" s="180" t="s">
        <v>89</v>
      </c>
      <c r="J208" s="145">
        <f>J209</f>
        <v>484432</v>
      </c>
      <c r="K208" s="145">
        <f>K209</f>
        <v>484432</v>
      </c>
      <c r="L208" s="230">
        <f t="shared" si="10"/>
        <v>100</v>
      </c>
    </row>
    <row r="209" spans="1:12" s="106" customFormat="1">
      <c r="A209" s="186" t="s">
        <v>93</v>
      </c>
      <c r="B209" s="79" t="s">
        <v>44</v>
      </c>
      <c r="C209" s="182" t="s">
        <v>2</v>
      </c>
      <c r="D209" s="182" t="s">
        <v>17</v>
      </c>
      <c r="E209" s="182" t="s">
        <v>20</v>
      </c>
      <c r="F209" s="182" t="s">
        <v>177</v>
      </c>
      <c r="G209" s="182" t="s">
        <v>194</v>
      </c>
      <c r="H209" s="182" t="s">
        <v>433</v>
      </c>
      <c r="I209" s="180" t="s">
        <v>92</v>
      </c>
      <c r="J209" s="145">
        <v>484432</v>
      </c>
      <c r="K209" s="145">
        <v>484432</v>
      </c>
      <c r="L209" s="230">
        <f t="shared" si="10"/>
        <v>100</v>
      </c>
    </row>
    <row r="210" spans="1:12" s="106" customFormat="1" ht="25.5">
      <c r="A210" s="2" t="s">
        <v>187</v>
      </c>
      <c r="B210" s="79" t="s">
        <v>44</v>
      </c>
      <c r="C210" s="1" t="s">
        <v>2</v>
      </c>
      <c r="D210" s="1" t="s">
        <v>17</v>
      </c>
      <c r="E210" s="1" t="s">
        <v>20</v>
      </c>
      <c r="F210" s="1" t="s">
        <v>48</v>
      </c>
      <c r="G210" s="1" t="s">
        <v>194</v>
      </c>
      <c r="H210" s="1" t="s">
        <v>195</v>
      </c>
      <c r="I210" s="16"/>
      <c r="J210" s="145">
        <f>J211+J214</f>
        <v>445605.5</v>
      </c>
      <c r="K210" s="145">
        <f>K211+K214</f>
        <v>438922.33999999997</v>
      </c>
      <c r="L210" s="230">
        <f t="shared" si="10"/>
        <v>98.500207021681732</v>
      </c>
    </row>
    <row r="211" spans="1:12" s="106" customFormat="1">
      <c r="A211" s="2" t="s">
        <v>111</v>
      </c>
      <c r="B211" s="79" t="s">
        <v>44</v>
      </c>
      <c r="C211" s="1" t="s">
        <v>2</v>
      </c>
      <c r="D211" s="1" t="s">
        <v>17</v>
      </c>
      <c r="E211" s="1" t="s">
        <v>20</v>
      </c>
      <c r="F211" s="1" t="s">
        <v>48</v>
      </c>
      <c r="G211" s="1" t="s">
        <v>194</v>
      </c>
      <c r="H211" s="1" t="s">
        <v>208</v>
      </c>
      <c r="I211" s="16"/>
      <c r="J211" s="145">
        <f>J212</f>
        <v>225605.5</v>
      </c>
      <c r="K211" s="145">
        <f>K212</f>
        <v>218922.34</v>
      </c>
      <c r="L211" s="230">
        <f t="shared" si="10"/>
        <v>97.037678602693632</v>
      </c>
    </row>
    <row r="212" spans="1:12" s="106" customFormat="1" ht="25.5">
      <c r="A212" s="7" t="s">
        <v>90</v>
      </c>
      <c r="B212" s="79" t="s">
        <v>44</v>
      </c>
      <c r="C212" s="1" t="s">
        <v>2</v>
      </c>
      <c r="D212" s="1" t="s">
        <v>17</v>
      </c>
      <c r="E212" s="1" t="s">
        <v>20</v>
      </c>
      <c r="F212" s="1" t="s">
        <v>48</v>
      </c>
      <c r="G212" s="1" t="s">
        <v>194</v>
      </c>
      <c r="H212" s="1" t="s">
        <v>208</v>
      </c>
      <c r="I212" s="16" t="s">
        <v>89</v>
      </c>
      <c r="J212" s="145">
        <f t="shared" ref="J212:K212" si="11">J213</f>
        <v>225605.5</v>
      </c>
      <c r="K212" s="145">
        <f t="shared" si="11"/>
        <v>218922.34</v>
      </c>
      <c r="L212" s="230">
        <f t="shared" si="10"/>
        <v>97.037678602693632</v>
      </c>
    </row>
    <row r="213" spans="1:12" s="106" customFormat="1">
      <c r="A213" s="14" t="s">
        <v>93</v>
      </c>
      <c r="B213" s="79" t="s">
        <v>44</v>
      </c>
      <c r="C213" s="1" t="s">
        <v>2</v>
      </c>
      <c r="D213" s="1" t="s">
        <v>17</v>
      </c>
      <c r="E213" s="1" t="s">
        <v>20</v>
      </c>
      <c r="F213" s="1" t="s">
        <v>48</v>
      </c>
      <c r="G213" s="1" t="s">
        <v>194</v>
      </c>
      <c r="H213" s="1" t="s">
        <v>208</v>
      </c>
      <c r="I213" s="16" t="s">
        <v>92</v>
      </c>
      <c r="J213" s="145">
        <v>225605.5</v>
      </c>
      <c r="K213" s="145">
        <v>218922.34</v>
      </c>
      <c r="L213" s="230">
        <f t="shared" si="10"/>
        <v>97.037678602693632</v>
      </c>
    </row>
    <row r="214" spans="1:12" s="213" customFormat="1">
      <c r="A214" s="186" t="s">
        <v>411</v>
      </c>
      <c r="B214" s="185" t="s">
        <v>44</v>
      </c>
      <c r="C214" s="182" t="s">
        <v>2</v>
      </c>
      <c r="D214" s="182" t="s">
        <v>17</v>
      </c>
      <c r="E214" s="182" t="s">
        <v>20</v>
      </c>
      <c r="F214" s="182" t="s">
        <v>48</v>
      </c>
      <c r="G214" s="182" t="s">
        <v>194</v>
      </c>
      <c r="H214" s="182" t="s">
        <v>412</v>
      </c>
      <c r="I214" s="180"/>
      <c r="J214" s="195">
        <f>J215</f>
        <v>220000</v>
      </c>
      <c r="K214" s="195">
        <f>K215</f>
        <v>220000</v>
      </c>
      <c r="L214" s="230">
        <f t="shared" si="10"/>
        <v>100</v>
      </c>
    </row>
    <row r="215" spans="1:12" s="213" customFormat="1" ht="25.5">
      <c r="A215" s="184" t="s">
        <v>90</v>
      </c>
      <c r="B215" s="185" t="s">
        <v>44</v>
      </c>
      <c r="C215" s="182" t="s">
        <v>2</v>
      </c>
      <c r="D215" s="182" t="s">
        <v>17</v>
      </c>
      <c r="E215" s="182" t="s">
        <v>20</v>
      </c>
      <c r="F215" s="182" t="s">
        <v>48</v>
      </c>
      <c r="G215" s="182" t="s">
        <v>194</v>
      </c>
      <c r="H215" s="182" t="s">
        <v>412</v>
      </c>
      <c r="I215" s="180" t="s">
        <v>89</v>
      </c>
      <c r="J215" s="195">
        <f>J216</f>
        <v>220000</v>
      </c>
      <c r="K215" s="195">
        <f>K216</f>
        <v>220000</v>
      </c>
      <c r="L215" s="230">
        <f t="shared" si="10"/>
        <v>100</v>
      </c>
    </row>
    <row r="216" spans="1:12" s="213" customFormat="1">
      <c r="A216" s="186" t="s">
        <v>93</v>
      </c>
      <c r="B216" s="185" t="s">
        <v>44</v>
      </c>
      <c r="C216" s="182" t="s">
        <v>2</v>
      </c>
      <c r="D216" s="182" t="s">
        <v>17</v>
      </c>
      <c r="E216" s="182" t="s">
        <v>20</v>
      </c>
      <c r="F216" s="182" t="s">
        <v>48</v>
      </c>
      <c r="G216" s="182" t="s">
        <v>194</v>
      </c>
      <c r="H216" s="182" t="s">
        <v>412</v>
      </c>
      <c r="I216" s="180" t="s">
        <v>92</v>
      </c>
      <c r="J216" s="195">
        <v>220000</v>
      </c>
      <c r="K216" s="195">
        <v>220000</v>
      </c>
      <c r="L216" s="230">
        <f t="shared" si="10"/>
        <v>100</v>
      </c>
    </row>
    <row r="217" spans="1:12" s="106" customFormat="1" ht="25.5">
      <c r="A217" s="2" t="s">
        <v>192</v>
      </c>
      <c r="B217" s="79" t="s">
        <v>44</v>
      </c>
      <c r="C217" s="1" t="s">
        <v>2</v>
      </c>
      <c r="D217" s="1" t="s">
        <v>17</v>
      </c>
      <c r="E217" s="1" t="s">
        <v>20</v>
      </c>
      <c r="F217" s="1" t="s">
        <v>143</v>
      </c>
      <c r="G217" s="1" t="s">
        <v>194</v>
      </c>
      <c r="H217" s="1" t="s">
        <v>195</v>
      </c>
      <c r="I217" s="16"/>
      <c r="J217" s="145">
        <f t="shared" ref="J217:K219" si="12">J218</f>
        <v>115000</v>
      </c>
      <c r="K217" s="145">
        <f t="shared" si="12"/>
        <v>115000</v>
      </c>
      <c r="L217" s="230">
        <f t="shared" si="10"/>
        <v>100</v>
      </c>
    </row>
    <row r="218" spans="1:12" s="106" customFormat="1">
      <c r="A218" s="2" t="s">
        <v>111</v>
      </c>
      <c r="B218" s="79" t="s">
        <v>44</v>
      </c>
      <c r="C218" s="1" t="s">
        <v>2</v>
      </c>
      <c r="D218" s="1" t="s">
        <v>17</v>
      </c>
      <c r="E218" s="1" t="s">
        <v>20</v>
      </c>
      <c r="F218" s="1" t="s">
        <v>143</v>
      </c>
      <c r="G218" s="1" t="s">
        <v>194</v>
      </c>
      <c r="H218" s="1" t="s">
        <v>208</v>
      </c>
      <c r="I218" s="16"/>
      <c r="J218" s="145">
        <f t="shared" si="12"/>
        <v>115000</v>
      </c>
      <c r="K218" s="145">
        <f t="shared" si="12"/>
        <v>115000</v>
      </c>
      <c r="L218" s="230">
        <f t="shared" si="10"/>
        <v>100</v>
      </c>
    </row>
    <row r="219" spans="1:12" s="106" customFormat="1" ht="25.5">
      <c r="A219" s="7" t="s">
        <v>90</v>
      </c>
      <c r="B219" s="79" t="s">
        <v>44</v>
      </c>
      <c r="C219" s="1" t="s">
        <v>2</v>
      </c>
      <c r="D219" s="1" t="s">
        <v>17</v>
      </c>
      <c r="E219" s="1" t="s">
        <v>20</v>
      </c>
      <c r="F219" s="1" t="s">
        <v>143</v>
      </c>
      <c r="G219" s="1" t="s">
        <v>194</v>
      </c>
      <c r="H219" s="1" t="s">
        <v>208</v>
      </c>
      <c r="I219" s="16" t="s">
        <v>89</v>
      </c>
      <c r="J219" s="145">
        <f t="shared" si="12"/>
        <v>115000</v>
      </c>
      <c r="K219" s="145">
        <f t="shared" si="12"/>
        <v>115000</v>
      </c>
      <c r="L219" s="230">
        <f t="shared" si="10"/>
        <v>100</v>
      </c>
    </row>
    <row r="220" spans="1:12" s="106" customFormat="1">
      <c r="A220" s="14" t="s">
        <v>93</v>
      </c>
      <c r="B220" s="79" t="s">
        <v>44</v>
      </c>
      <c r="C220" s="1" t="s">
        <v>2</v>
      </c>
      <c r="D220" s="1" t="s">
        <v>17</v>
      </c>
      <c r="E220" s="1" t="s">
        <v>20</v>
      </c>
      <c r="F220" s="1" t="s">
        <v>143</v>
      </c>
      <c r="G220" s="1" t="s">
        <v>194</v>
      </c>
      <c r="H220" s="1" t="s">
        <v>208</v>
      </c>
      <c r="I220" s="16" t="s">
        <v>92</v>
      </c>
      <c r="J220" s="145">
        <v>115000</v>
      </c>
      <c r="K220" s="145">
        <v>115000</v>
      </c>
      <c r="L220" s="230">
        <f t="shared" si="10"/>
        <v>100</v>
      </c>
    </row>
    <row r="221" spans="1:12">
      <c r="A221" s="7"/>
      <c r="B221" s="57"/>
      <c r="C221" s="1"/>
      <c r="D221" s="1"/>
      <c r="E221" s="1"/>
      <c r="F221" s="1"/>
      <c r="G221" s="1"/>
      <c r="H221" s="1"/>
      <c r="I221" s="16"/>
      <c r="J221" s="102"/>
      <c r="K221" s="193"/>
      <c r="L221" s="193"/>
    </row>
    <row r="222" spans="1:12">
      <c r="A222" s="22" t="s">
        <v>279</v>
      </c>
      <c r="B222" s="159" t="s">
        <v>44</v>
      </c>
      <c r="C222" s="18" t="s">
        <v>2</v>
      </c>
      <c r="D222" s="18" t="s">
        <v>13</v>
      </c>
      <c r="E222" s="18"/>
      <c r="F222" s="18"/>
      <c r="G222" s="18"/>
      <c r="H222" s="18"/>
      <c r="I222" s="34"/>
      <c r="J222" s="141">
        <f>J223+J262</f>
        <v>22918323.119999997</v>
      </c>
      <c r="K222" s="141">
        <f>K223+K262</f>
        <v>16488037.92</v>
      </c>
      <c r="L222" s="229">
        <f>K222/J222*100</f>
        <v>71.942601706367782</v>
      </c>
    </row>
    <row r="223" spans="1:12" ht="38.25">
      <c r="A223" s="183" t="s">
        <v>367</v>
      </c>
      <c r="B223" s="79" t="s">
        <v>44</v>
      </c>
      <c r="C223" s="1" t="s">
        <v>2</v>
      </c>
      <c r="D223" s="1" t="s">
        <v>13</v>
      </c>
      <c r="E223" s="163" t="s">
        <v>20</v>
      </c>
      <c r="F223" s="163" t="s">
        <v>84</v>
      </c>
      <c r="G223" s="163" t="s">
        <v>194</v>
      </c>
      <c r="H223" s="163" t="s">
        <v>195</v>
      </c>
      <c r="I223" s="164"/>
      <c r="J223" s="165">
        <f>J224+J258</f>
        <v>16918323.119999997</v>
      </c>
      <c r="K223" s="165">
        <f>K224+K258</f>
        <v>16488037.92</v>
      </c>
      <c r="L223" s="234">
        <f>K223/J223*100</f>
        <v>97.456691204275828</v>
      </c>
    </row>
    <row r="224" spans="1:12" s="106" customFormat="1" ht="25.5">
      <c r="A224" s="2" t="s">
        <v>190</v>
      </c>
      <c r="B224" s="79" t="s">
        <v>44</v>
      </c>
      <c r="C224" s="1" t="s">
        <v>2</v>
      </c>
      <c r="D224" s="1" t="s">
        <v>13</v>
      </c>
      <c r="E224" s="1" t="s">
        <v>20</v>
      </c>
      <c r="F224" s="1" t="s">
        <v>142</v>
      </c>
      <c r="G224" s="1" t="s">
        <v>194</v>
      </c>
      <c r="H224" s="1" t="s">
        <v>195</v>
      </c>
      <c r="I224" s="16"/>
      <c r="J224" s="145">
        <f>+J231+J243+J246+J234+J249+J252+J228+J255+J237+J225+J240</f>
        <v>16760471.619999999</v>
      </c>
      <c r="K224" s="145">
        <f>+K231+K243+K246+K234+K249+K252+K228+K255+K237+K225+K240</f>
        <v>16330186.42</v>
      </c>
      <c r="L224" s="234">
        <f t="shared" ref="L224:L265" si="13">K224/J224*100</f>
        <v>97.432738112890888</v>
      </c>
    </row>
    <row r="225" spans="1:12" s="181" customFormat="1" ht="25.5">
      <c r="A225" s="5" t="s">
        <v>168</v>
      </c>
      <c r="B225" s="79" t="s">
        <v>44</v>
      </c>
      <c r="C225" s="182" t="s">
        <v>2</v>
      </c>
      <c r="D225" s="182" t="s">
        <v>13</v>
      </c>
      <c r="E225" s="182" t="s">
        <v>20</v>
      </c>
      <c r="F225" s="182" t="s">
        <v>142</v>
      </c>
      <c r="G225" s="182" t="s">
        <v>194</v>
      </c>
      <c r="H225" s="182" t="s">
        <v>235</v>
      </c>
      <c r="I225" s="180"/>
      <c r="J225" s="193">
        <f>J226</f>
        <v>300000</v>
      </c>
      <c r="K225" s="193">
        <f>K226</f>
        <v>300000</v>
      </c>
      <c r="L225" s="234">
        <f t="shared" si="13"/>
        <v>100</v>
      </c>
    </row>
    <row r="226" spans="1:12" s="181" customFormat="1" ht="25.5">
      <c r="A226" s="184" t="s">
        <v>90</v>
      </c>
      <c r="B226" s="79" t="s">
        <v>44</v>
      </c>
      <c r="C226" s="182" t="s">
        <v>2</v>
      </c>
      <c r="D226" s="182" t="s">
        <v>13</v>
      </c>
      <c r="E226" s="182" t="s">
        <v>20</v>
      </c>
      <c r="F226" s="182" t="s">
        <v>142</v>
      </c>
      <c r="G226" s="182" t="s">
        <v>194</v>
      </c>
      <c r="H226" s="182" t="s">
        <v>235</v>
      </c>
      <c r="I226" s="180" t="s">
        <v>89</v>
      </c>
      <c r="J226" s="193">
        <f>J227</f>
        <v>300000</v>
      </c>
      <c r="K226" s="193">
        <f>K227</f>
        <v>300000</v>
      </c>
      <c r="L226" s="234">
        <f t="shared" si="13"/>
        <v>100</v>
      </c>
    </row>
    <row r="227" spans="1:12" s="181" customFormat="1">
      <c r="A227" s="186" t="s">
        <v>93</v>
      </c>
      <c r="B227" s="79" t="s">
        <v>44</v>
      </c>
      <c r="C227" s="182" t="s">
        <v>2</v>
      </c>
      <c r="D227" s="182" t="s">
        <v>13</v>
      </c>
      <c r="E227" s="182" t="s">
        <v>20</v>
      </c>
      <c r="F227" s="182" t="s">
        <v>142</v>
      </c>
      <c r="G227" s="182" t="s">
        <v>194</v>
      </c>
      <c r="H227" s="182" t="s">
        <v>235</v>
      </c>
      <c r="I227" s="180" t="s">
        <v>92</v>
      </c>
      <c r="J227" s="193">
        <v>300000</v>
      </c>
      <c r="K227" s="193">
        <v>300000</v>
      </c>
      <c r="L227" s="234">
        <f t="shared" si="13"/>
        <v>100</v>
      </c>
    </row>
    <row r="228" spans="1:12" s="106" customFormat="1" ht="25.5">
      <c r="A228" s="183" t="s">
        <v>419</v>
      </c>
      <c r="B228" s="79" t="s">
        <v>44</v>
      </c>
      <c r="C228" s="182" t="s">
        <v>2</v>
      </c>
      <c r="D228" s="182" t="s">
        <v>13</v>
      </c>
      <c r="E228" s="182" t="s">
        <v>20</v>
      </c>
      <c r="F228" s="182" t="s">
        <v>142</v>
      </c>
      <c r="G228" s="182" t="s">
        <v>194</v>
      </c>
      <c r="H228" s="182" t="s">
        <v>418</v>
      </c>
      <c r="I228" s="180"/>
      <c r="J228" s="145">
        <f>J229</f>
        <v>623791.31999999995</v>
      </c>
      <c r="K228" s="145">
        <f>K229</f>
        <v>623791.31999999995</v>
      </c>
      <c r="L228" s="234">
        <f t="shared" si="13"/>
        <v>100</v>
      </c>
    </row>
    <row r="229" spans="1:12" s="106" customFormat="1" ht="25.5">
      <c r="A229" s="184" t="s">
        <v>90</v>
      </c>
      <c r="B229" s="79" t="s">
        <v>44</v>
      </c>
      <c r="C229" s="182" t="s">
        <v>2</v>
      </c>
      <c r="D229" s="182" t="s">
        <v>13</v>
      </c>
      <c r="E229" s="182" t="s">
        <v>20</v>
      </c>
      <c r="F229" s="182" t="s">
        <v>142</v>
      </c>
      <c r="G229" s="182" t="s">
        <v>194</v>
      </c>
      <c r="H229" s="182" t="s">
        <v>418</v>
      </c>
      <c r="I229" s="180" t="s">
        <v>89</v>
      </c>
      <c r="J229" s="145">
        <f>J230</f>
        <v>623791.31999999995</v>
      </c>
      <c r="K229" s="145">
        <f>K230</f>
        <v>623791.31999999995</v>
      </c>
      <c r="L229" s="234">
        <f t="shared" si="13"/>
        <v>100</v>
      </c>
    </row>
    <row r="230" spans="1:12" s="106" customFormat="1">
      <c r="A230" s="186" t="s">
        <v>93</v>
      </c>
      <c r="B230" s="79" t="s">
        <v>44</v>
      </c>
      <c r="C230" s="182" t="s">
        <v>2</v>
      </c>
      <c r="D230" s="182" t="s">
        <v>13</v>
      </c>
      <c r="E230" s="182" t="s">
        <v>20</v>
      </c>
      <c r="F230" s="182" t="s">
        <v>142</v>
      </c>
      <c r="G230" s="182" t="s">
        <v>194</v>
      </c>
      <c r="H230" s="182" t="s">
        <v>418</v>
      </c>
      <c r="I230" s="180" t="s">
        <v>92</v>
      </c>
      <c r="J230" s="145">
        <f>623791.32</f>
        <v>623791.31999999995</v>
      </c>
      <c r="K230" s="145">
        <f>623791.32</f>
        <v>623791.31999999995</v>
      </c>
      <c r="L230" s="234">
        <f t="shared" si="13"/>
        <v>100</v>
      </c>
    </row>
    <row r="231" spans="1:12" s="106" customFormat="1" ht="25.5">
      <c r="A231" s="2" t="s">
        <v>191</v>
      </c>
      <c r="B231" s="79" t="s">
        <v>44</v>
      </c>
      <c r="C231" s="1" t="s">
        <v>2</v>
      </c>
      <c r="D231" s="1" t="s">
        <v>13</v>
      </c>
      <c r="E231" s="1" t="s">
        <v>20</v>
      </c>
      <c r="F231" s="1" t="s">
        <v>142</v>
      </c>
      <c r="G231" s="1" t="s">
        <v>194</v>
      </c>
      <c r="H231" s="1" t="s">
        <v>211</v>
      </c>
      <c r="I231" s="16"/>
      <c r="J231" s="145">
        <f>J232</f>
        <v>7649806.6500000004</v>
      </c>
      <c r="K231" s="145">
        <f>K232</f>
        <v>7649806.6500000004</v>
      </c>
      <c r="L231" s="234">
        <f t="shared" si="13"/>
        <v>100</v>
      </c>
    </row>
    <row r="232" spans="1:12" s="106" customFormat="1" ht="25.5">
      <c r="A232" s="7" t="s">
        <v>90</v>
      </c>
      <c r="B232" s="79" t="s">
        <v>44</v>
      </c>
      <c r="C232" s="1" t="s">
        <v>2</v>
      </c>
      <c r="D232" s="1" t="s">
        <v>13</v>
      </c>
      <c r="E232" s="1" t="s">
        <v>20</v>
      </c>
      <c r="F232" s="1" t="s">
        <v>142</v>
      </c>
      <c r="G232" s="1" t="s">
        <v>194</v>
      </c>
      <c r="H232" s="1" t="s">
        <v>211</v>
      </c>
      <c r="I232" s="16" t="s">
        <v>89</v>
      </c>
      <c r="J232" s="145">
        <f>J233</f>
        <v>7649806.6500000004</v>
      </c>
      <c r="K232" s="145">
        <f>K233</f>
        <v>7649806.6500000004</v>
      </c>
      <c r="L232" s="234">
        <f t="shared" si="13"/>
        <v>100</v>
      </c>
    </row>
    <row r="233" spans="1:12" s="106" customFormat="1">
      <c r="A233" s="14" t="s">
        <v>93</v>
      </c>
      <c r="B233" s="79" t="s">
        <v>44</v>
      </c>
      <c r="C233" s="1" t="s">
        <v>2</v>
      </c>
      <c r="D233" s="1" t="s">
        <v>13</v>
      </c>
      <c r="E233" s="1" t="s">
        <v>20</v>
      </c>
      <c r="F233" s="1" t="s">
        <v>142</v>
      </c>
      <c r="G233" s="1" t="s">
        <v>194</v>
      </c>
      <c r="H233" s="1" t="s">
        <v>211</v>
      </c>
      <c r="I233" s="16" t="s">
        <v>92</v>
      </c>
      <c r="J233" s="145">
        <f>7465318.24+184488.41</f>
        <v>7649806.6500000004</v>
      </c>
      <c r="K233" s="145">
        <f>7465318.24+184488.41</f>
        <v>7649806.6500000004</v>
      </c>
      <c r="L233" s="234">
        <f t="shared" si="13"/>
        <v>100</v>
      </c>
    </row>
    <row r="234" spans="1:12" s="181" customFormat="1" ht="25.5">
      <c r="A234" s="186" t="s">
        <v>349</v>
      </c>
      <c r="B234" s="79" t="s">
        <v>44</v>
      </c>
      <c r="C234" s="182" t="s">
        <v>2</v>
      </c>
      <c r="D234" s="182" t="s">
        <v>13</v>
      </c>
      <c r="E234" s="182" t="s">
        <v>20</v>
      </c>
      <c r="F234" s="182" t="s">
        <v>142</v>
      </c>
      <c r="G234" s="79" t="s">
        <v>194</v>
      </c>
      <c r="H234" s="194" t="s">
        <v>348</v>
      </c>
      <c r="I234" s="196"/>
      <c r="J234" s="145">
        <f>J235</f>
        <v>978000</v>
      </c>
      <c r="K234" s="145">
        <f>K235</f>
        <v>978000</v>
      </c>
      <c r="L234" s="234">
        <f t="shared" si="13"/>
        <v>100</v>
      </c>
    </row>
    <row r="235" spans="1:12" s="181" customFormat="1" ht="25.5">
      <c r="A235" s="184" t="s">
        <v>90</v>
      </c>
      <c r="B235" s="79" t="s">
        <v>44</v>
      </c>
      <c r="C235" s="182" t="s">
        <v>2</v>
      </c>
      <c r="D235" s="182" t="s">
        <v>13</v>
      </c>
      <c r="E235" s="182" t="s">
        <v>20</v>
      </c>
      <c r="F235" s="182" t="s">
        <v>142</v>
      </c>
      <c r="G235" s="79" t="s">
        <v>194</v>
      </c>
      <c r="H235" s="194" t="s">
        <v>348</v>
      </c>
      <c r="I235" s="196" t="s">
        <v>89</v>
      </c>
      <c r="J235" s="145">
        <f>J236</f>
        <v>978000</v>
      </c>
      <c r="K235" s="145">
        <f>K236</f>
        <v>978000</v>
      </c>
      <c r="L235" s="234">
        <f t="shared" si="13"/>
        <v>100</v>
      </c>
    </row>
    <row r="236" spans="1:12" s="181" customFormat="1">
      <c r="A236" s="186" t="s">
        <v>93</v>
      </c>
      <c r="B236" s="79" t="s">
        <v>44</v>
      </c>
      <c r="C236" s="182" t="s">
        <v>2</v>
      </c>
      <c r="D236" s="182" t="s">
        <v>13</v>
      </c>
      <c r="E236" s="182" t="s">
        <v>20</v>
      </c>
      <c r="F236" s="182" t="s">
        <v>142</v>
      </c>
      <c r="G236" s="79" t="s">
        <v>194</v>
      </c>
      <c r="H236" s="194" t="s">
        <v>348</v>
      </c>
      <c r="I236" s="196" t="s">
        <v>92</v>
      </c>
      <c r="J236" s="145">
        <v>978000</v>
      </c>
      <c r="K236" s="145">
        <v>978000</v>
      </c>
      <c r="L236" s="234">
        <f t="shared" si="13"/>
        <v>100</v>
      </c>
    </row>
    <row r="237" spans="1:12" s="213" customFormat="1">
      <c r="A237" s="186" t="s">
        <v>411</v>
      </c>
      <c r="B237" s="185" t="s">
        <v>44</v>
      </c>
      <c r="C237" s="182" t="s">
        <v>2</v>
      </c>
      <c r="D237" s="182" t="s">
        <v>13</v>
      </c>
      <c r="E237" s="182" t="s">
        <v>20</v>
      </c>
      <c r="F237" s="182" t="s">
        <v>142</v>
      </c>
      <c r="G237" s="182" t="s">
        <v>194</v>
      </c>
      <c r="H237" s="182" t="s">
        <v>412</v>
      </c>
      <c r="I237" s="180"/>
      <c r="J237" s="195">
        <f>J238</f>
        <v>777114</v>
      </c>
      <c r="K237" s="195">
        <f>K238</f>
        <v>777114</v>
      </c>
      <c r="L237" s="234">
        <f t="shared" si="13"/>
        <v>100</v>
      </c>
    </row>
    <row r="238" spans="1:12" s="213" customFormat="1" ht="25.5">
      <c r="A238" s="184" t="s">
        <v>90</v>
      </c>
      <c r="B238" s="185" t="s">
        <v>44</v>
      </c>
      <c r="C238" s="182" t="s">
        <v>2</v>
      </c>
      <c r="D238" s="182" t="s">
        <v>13</v>
      </c>
      <c r="E238" s="182" t="s">
        <v>20</v>
      </c>
      <c r="F238" s="182" t="s">
        <v>142</v>
      </c>
      <c r="G238" s="182" t="s">
        <v>194</v>
      </c>
      <c r="H238" s="182" t="s">
        <v>412</v>
      </c>
      <c r="I238" s="180" t="s">
        <v>89</v>
      </c>
      <c r="J238" s="195">
        <f>J239</f>
        <v>777114</v>
      </c>
      <c r="K238" s="195">
        <f>K239</f>
        <v>777114</v>
      </c>
      <c r="L238" s="234">
        <f t="shared" si="13"/>
        <v>100</v>
      </c>
    </row>
    <row r="239" spans="1:12" s="213" customFormat="1">
      <c r="A239" s="186" t="s">
        <v>93</v>
      </c>
      <c r="B239" s="185" t="s">
        <v>44</v>
      </c>
      <c r="C239" s="182" t="s">
        <v>2</v>
      </c>
      <c r="D239" s="182" t="s">
        <v>13</v>
      </c>
      <c r="E239" s="182" t="s">
        <v>20</v>
      </c>
      <c r="F239" s="182" t="s">
        <v>142</v>
      </c>
      <c r="G239" s="182" t="s">
        <v>194</v>
      </c>
      <c r="H239" s="182" t="s">
        <v>412</v>
      </c>
      <c r="I239" s="180" t="s">
        <v>92</v>
      </c>
      <c r="J239" s="195">
        <v>777114</v>
      </c>
      <c r="K239" s="195">
        <v>777114</v>
      </c>
      <c r="L239" s="234">
        <f t="shared" si="13"/>
        <v>100</v>
      </c>
    </row>
    <row r="240" spans="1:12" s="181" customFormat="1">
      <c r="A240" s="186" t="s">
        <v>394</v>
      </c>
      <c r="B240" s="185" t="s">
        <v>44</v>
      </c>
      <c r="C240" s="182" t="s">
        <v>2</v>
      </c>
      <c r="D240" s="182" t="s">
        <v>13</v>
      </c>
      <c r="E240" s="182" t="s">
        <v>20</v>
      </c>
      <c r="F240" s="182" t="s">
        <v>142</v>
      </c>
      <c r="G240" s="79" t="s">
        <v>194</v>
      </c>
      <c r="H240" s="194" t="s">
        <v>393</v>
      </c>
      <c r="I240" s="196"/>
      <c r="J240" s="145">
        <f>J241</f>
        <v>430285.2</v>
      </c>
      <c r="K240" s="145">
        <f>K241</f>
        <v>0</v>
      </c>
      <c r="L240" s="230">
        <f t="shared" si="13"/>
        <v>0</v>
      </c>
    </row>
    <row r="241" spans="1:12" s="181" customFormat="1" ht="25.5">
      <c r="A241" s="184" t="s">
        <v>90</v>
      </c>
      <c r="B241" s="185" t="s">
        <v>44</v>
      </c>
      <c r="C241" s="182" t="s">
        <v>2</v>
      </c>
      <c r="D241" s="182" t="s">
        <v>13</v>
      </c>
      <c r="E241" s="182" t="s">
        <v>20</v>
      </c>
      <c r="F241" s="182" t="s">
        <v>142</v>
      </c>
      <c r="G241" s="79" t="s">
        <v>194</v>
      </c>
      <c r="H241" s="194" t="s">
        <v>393</v>
      </c>
      <c r="I241" s="196" t="s">
        <v>89</v>
      </c>
      <c r="J241" s="145">
        <f>J242</f>
        <v>430285.2</v>
      </c>
      <c r="K241" s="145">
        <f>K242</f>
        <v>0</v>
      </c>
      <c r="L241" s="230">
        <f t="shared" si="13"/>
        <v>0</v>
      </c>
    </row>
    <row r="242" spans="1:12" s="181" customFormat="1">
      <c r="A242" s="186" t="s">
        <v>93</v>
      </c>
      <c r="B242" s="185" t="s">
        <v>44</v>
      </c>
      <c r="C242" s="182" t="s">
        <v>2</v>
      </c>
      <c r="D242" s="182" t="s">
        <v>13</v>
      </c>
      <c r="E242" s="182" t="s">
        <v>20</v>
      </c>
      <c r="F242" s="182" t="s">
        <v>142</v>
      </c>
      <c r="G242" s="79" t="s">
        <v>194</v>
      </c>
      <c r="H242" s="194" t="s">
        <v>393</v>
      </c>
      <c r="I242" s="196" t="s">
        <v>92</v>
      </c>
      <c r="J242" s="145">
        <v>430285.2</v>
      </c>
      <c r="K242" s="145"/>
      <c r="L242" s="230">
        <f t="shared" si="13"/>
        <v>0</v>
      </c>
    </row>
    <row r="243" spans="1:12" ht="63.75">
      <c r="A243" s="186" t="s">
        <v>356</v>
      </c>
      <c r="B243" s="79" t="s">
        <v>44</v>
      </c>
      <c r="C243" s="1" t="s">
        <v>2</v>
      </c>
      <c r="D243" s="1" t="s">
        <v>13</v>
      </c>
      <c r="E243" s="1" t="s">
        <v>20</v>
      </c>
      <c r="F243" s="1" t="s">
        <v>142</v>
      </c>
      <c r="G243" s="79" t="s">
        <v>194</v>
      </c>
      <c r="H243" s="107" t="s">
        <v>282</v>
      </c>
      <c r="I243" s="117"/>
      <c r="J243" s="145">
        <f>J244</f>
        <v>133408.57</v>
      </c>
      <c r="K243" s="145">
        <f>K244</f>
        <v>133408.57</v>
      </c>
      <c r="L243" s="234">
        <f t="shared" si="13"/>
        <v>100</v>
      </c>
    </row>
    <row r="244" spans="1:12" ht="25.5">
      <c r="A244" s="7" t="s">
        <v>90</v>
      </c>
      <c r="B244" s="79" t="s">
        <v>44</v>
      </c>
      <c r="C244" s="1" t="s">
        <v>2</v>
      </c>
      <c r="D244" s="1" t="s">
        <v>13</v>
      </c>
      <c r="E244" s="1" t="s">
        <v>20</v>
      </c>
      <c r="F244" s="1" t="s">
        <v>142</v>
      </c>
      <c r="G244" s="79" t="s">
        <v>194</v>
      </c>
      <c r="H244" s="107" t="s">
        <v>282</v>
      </c>
      <c r="I244" s="160" t="s">
        <v>89</v>
      </c>
      <c r="J244" s="145">
        <f>J245</f>
        <v>133408.57</v>
      </c>
      <c r="K244" s="145">
        <f>K245</f>
        <v>133408.57</v>
      </c>
      <c r="L244" s="234">
        <f t="shared" si="13"/>
        <v>100</v>
      </c>
    </row>
    <row r="245" spans="1:12">
      <c r="A245" s="14" t="s">
        <v>93</v>
      </c>
      <c r="B245" s="79" t="s">
        <v>44</v>
      </c>
      <c r="C245" s="1" t="s">
        <v>2</v>
      </c>
      <c r="D245" s="1" t="s">
        <v>13</v>
      </c>
      <c r="E245" s="1" t="s">
        <v>20</v>
      </c>
      <c r="F245" s="1" t="s">
        <v>142</v>
      </c>
      <c r="G245" s="79" t="s">
        <v>194</v>
      </c>
      <c r="H245" s="107" t="s">
        <v>282</v>
      </c>
      <c r="I245" s="160" t="s">
        <v>92</v>
      </c>
      <c r="J245" s="145">
        <v>133408.57</v>
      </c>
      <c r="K245" s="145">
        <v>133408.57</v>
      </c>
      <c r="L245" s="234">
        <f t="shared" si="13"/>
        <v>100</v>
      </c>
    </row>
    <row r="246" spans="1:12" s="106" customFormat="1">
      <c r="A246" s="7" t="s">
        <v>88</v>
      </c>
      <c r="B246" s="79" t="s">
        <v>44</v>
      </c>
      <c r="C246" s="1" t="s">
        <v>2</v>
      </c>
      <c r="D246" s="1" t="s">
        <v>13</v>
      </c>
      <c r="E246" s="1" t="s">
        <v>20</v>
      </c>
      <c r="F246" s="1" t="s">
        <v>142</v>
      </c>
      <c r="G246" s="1" t="s">
        <v>194</v>
      </c>
      <c r="H246" s="1" t="s">
        <v>209</v>
      </c>
      <c r="I246" s="16"/>
      <c r="J246" s="145">
        <f>J247</f>
        <v>1180548</v>
      </c>
      <c r="K246" s="145">
        <f>K247</f>
        <v>1180548</v>
      </c>
      <c r="L246" s="234">
        <f t="shared" si="13"/>
        <v>100</v>
      </c>
    </row>
    <row r="247" spans="1:12" s="106" customFormat="1" ht="25.5">
      <c r="A247" s="7" t="s">
        <v>90</v>
      </c>
      <c r="B247" s="79" t="s">
        <v>44</v>
      </c>
      <c r="C247" s="1" t="s">
        <v>2</v>
      </c>
      <c r="D247" s="1" t="s">
        <v>13</v>
      </c>
      <c r="E247" s="1" t="s">
        <v>20</v>
      </c>
      <c r="F247" s="1" t="s">
        <v>142</v>
      </c>
      <c r="G247" s="1" t="s">
        <v>194</v>
      </c>
      <c r="H247" s="1" t="s">
        <v>209</v>
      </c>
      <c r="I247" s="16" t="s">
        <v>89</v>
      </c>
      <c r="J247" s="145">
        <f>J248</f>
        <v>1180548</v>
      </c>
      <c r="K247" s="145">
        <f>K248</f>
        <v>1180548</v>
      </c>
      <c r="L247" s="234">
        <f t="shared" si="13"/>
        <v>100</v>
      </c>
    </row>
    <row r="248" spans="1:12" s="106" customFormat="1">
      <c r="A248" s="14" t="s">
        <v>93</v>
      </c>
      <c r="B248" s="79" t="s">
        <v>44</v>
      </c>
      <c r="C248" s="1" t="s">
        <v>2</v>
      </c>
      <c r="D248" s="1" t="s">
        <v>13</v>
      </c>
      <c r="E248" s="1" t="s">
        <v>20</v>
      </c>
      <c r="F248" s="1" t="s">
        <v>142</v>
      </c>
      <c r="G248" s="1" t="s">
        <v>194</v>
      </c>
      <c r="H248" s="1" t="s">
        <v>209</v>
      </c>
      <c r="I248" s="16" t="s">
        <v>92</v>
      </c>
      <c r="J248" s="145">
        <v>1180548</v>
      </c>
      <c r="K248" s="145">
        <v>1180548</v>
      </c>
      <c r="L248" s="234">
        <f t="shared" si="13"/>
        <v>100</v>
      </c>
    </row>
    <row r="249" spans="1:12" s="106" customFormat="1" ht="25.5">
      <c r="A249" s="184" t="s">
        <v>415</v>
      </c>
      <c r="B249" s="79" t="s">
        <v>44</v>
      </c>
      <c r="C249" s="182" t="s">
        <v>2</v>
      </c>
      <c r="D249" s="182" t="s">
        <v>13</v>
      </c>
      <c r="E249" s="182" t="s">
        <v>20</v>
      </c>
      <c r="F249" s="182" t="s">
        <v>142</v>
      </c>
      <c r="G249" s="182" t="s">
        <v>194</v>
      </c>
      <c r="H249" s="182" t="s">
        <v>414</v>
      </c>
      <c r="I249" s="180"/>
      <c r="J249" s="145">
        <f>J250</f>
        <v>3347635.11</v>
      </c>
      <c r="K249" s="145">
        <f>K250</f>
        <v>3347635.11</v>
      </c>
      <c r="L249" s="234">
        <f t="shared" si="13"/>
        <v>100</v>
      </c>
    </row>
    <row r="250" spans="1:12" s="106" customFormat="1" ht="25.5">
      <c r="A250" s="184" t="s">
        <v>90</v>
      </c>
      <c r="B250" s="79" t="s">
        <v>44</v>
      </c>
      <c r="C250" s="182" t="s">
        <v>2</v>
      </c>
      <c r="D250" s="182" t="s">
        <v>13</v>
      </c>
      <c r="E250" s="182" t="s">
        <v>20</v>
      </c>
      <c r="F250" s="182" t="s">
        <v>142</v>
      </c>
      <c r="G250" s="182" t="s">
        <v>194</v>
      </c>
      <c r="H250" s="182" t="s">
        <v>414</v>
      </c>
      <c r="I250" s="180" t="s">
        <v>89</v>
      </c>
      <c r="J250" s="145">
        <f>J251</f>
        <v>3347635.11</v>
      </c>
      <c r="K250" s="145">
        <f>K251</f>
        <v>3347635.11</v>
      </c>
      <c r="L250" s="234">
        <f t="shared" si="13"/>
        <v>100</v>
      </c>
    </row>
    <row r="251" spans="1:12" s="106" customFormat="1">
      <c r="A251" s="186" t="s">
        <v>93</v>
      </c>
      <c r="B251" s="79" t="s">
        <v>44</v>
      </c>
      <c r="C251" s="182" t="s">
        <v>2</v>
      </c>
      <c r="D251" s="182" t="s">
        <v>13</v>
      </c>
      <c r="E251" s="182" t="s">
        <v>20</v>
      </c>
      <c r="F251" s="182" t="s">
        <v>142</v>
      </c>
      <c r="G251" s="182" t="s">
        <v>194</v>
      </c>
      <c r="H251" s="182" t="s">
        <v>414</v>
      </c>
      <c r="I251" s="180" t="s">
        <v>92</v>
      </c>
      <c r="J251" s="145">
        <v>3347635.11</v>
      </c>
      <c r="K251" s="145">
        <v>3347635.11</v>
      </c>
      <c r="L251" s="234">
        <f t="shared" si="13"/>
        <v>100</v>
      </c>
    </row>
    <row r="252" spans="1:12" s="106" customFormat="1" ht="25.5">
      <c r="A252" s="184" t="s">
        <v>417</v>
      </c>
      <c r="B252" s="79" t="s">
        <v>44</v>
      </c>
      <c r="C252" s="182" t="s">
        <v>2</v>
      </c>
      <c r="D252" s="182" t="s">
        <v>13</v>
      </c>
      <c r="E252" s="182" t="s">
        <v>20</v>
      </c>
      <c r="F252" s="182" t="s">
        <v>142</v>
      </c>
      <c r="G252" s="182" t="s">
        <v>194</v>
      </c>
      <c r="H252" s="182" t="s">
        <v>416</v>
      </c>
      <c r="I252" s="180"/>
      <c r="J252" s="145">
        <f>J253</f>
        <v>1216425.98</v>
      </c>
      <c r="K252" s="145">
        <f>K253</f>
        <v>1216425.98</v>
      </c>
      <c r="L252" s="234">
        <f t="shared" si="13"/>
        <v>100</v>
      </c>
    </row>
    <row r="253" spans="1:12" s="106" customFormat="1" ht="25.5">
      <c r="A253" s="184" t="s">
        <v>90</v>
      </c>
      <c r="B253" s="79" t="s">
        <v>44</v>
      </c>
      <c r="C253" s="182" t="s">
        <v>2</v>
      </c>
      <c r="D253" s="182" t="s">
        <v>13</v>
      </c>
      <c r="E253" s="182" t="s">
        <v>20</v>
      </c>
      <c r="F253" s="182" t="s">
        <v>142</v>
      </c>
      <c r="G253" s="182" t="s">
        <v>194</v>
      </c>
      <c r="H253" s="182" t="s">
        <v>416</v>
      </c>
      <c r="I253" s="180" t="s">
        <v>89</v>
      </c>
      <c r="J253" s="145">
        <f>J254</f>
        <v>1216425.98</v>
      </c>
      <c r="K253" s="145">
        <f>K254</f>
        <v>1216425.98</v>
      </c>
      <c r="L253" s="234">
        <f t="shared" si="13"/>
        <v>100</v>
      </c>
    </row>
    <row r="254" spans="1:12" s="106" customFormat="1">
      <c r="A254" s="186" t="s">
        <v>93</v>
      </c>
      <c r="B254" s="79" t="s">
        <v>44</v>
      </c>
      <c r="C254" s="182" t="s">
        <v>2</v>
      </c>
      <c r="D254" s="182" t="s">
        <v>13</v>
      </c>
      <c r="E254" s="182" t="s">
        <v>20</v>
      </c>
      <c r="F254" s="182" t="s">
        <v>142</v>
      </c>
      <c r="G254" s="182" t="s">
        <v>194</v>
      </c>
      <c r="H254" s="182" t="s">
        <v>416</v>
      </c>
      <c r="I254" s="180" t="s">
        <v>92</v>
      </c>
      <c r="J254" s="145">
        <v>1216425.98</v>
      </c>
      <c r="K254" s="145">
        <v>1216425.98</v>
      </c>
      <c r="L254" s="234">
        <f t="shared" si="13"/>
        <v>100</v>
      </c>
    </row>
    <row r="255" spans="1:12" s="181" customFormat="1" ht="53.25" customHeight="1">
      <c r="A255" s="186" t="s">
        <v>429</v>
      </c>
      <c r="B255" s="79" t="s">
        <v>44</v>
      </c>
      <c r="C255" s="182" t="s">
        <v>2</v>
      </c>
      <c r="D255" s="182" t="s">
        <v>13</v>
      </c>
      <c r="E255" s="182" t="s">
        <v>20</v>
      </c>
      <c r="F255" s="182" t="s">
        <v>142</v>
      </c>
      <c r="G255" s="182" t="s">
        <v>194</v>
      </c>
      <c r="H255" s="182" t="s">
        <v>430</v>
      </c>
      <c r="I255" s="180"/>
      <c r="J255" s="195">
        <f>J256</f>
        <v>123456.79</v>
      </c>
      <c r="K255" s="195">
        <f>K256</f>
        <v>123456.79</v>
      </c>
      <c r="L255" s="234">
        <f t="shared" si="13"/>
        <v>100</v>
      </c>
    </row>
    <row r="256" spans="1:12" s="181" customFormat="1" ht="25.5">
      <c r="A256" s="184" t="s">
        <v>90</v>
      </c>
      <c r="B256" s="79" t="s">
        <v>44</v>
      </c>
      <c r="C256" s="182" t="s">
        <v>2</v>
      </c>
      <c r="D256" s="182" t="s">
        <v>13</v>
      </c>
      <c r="E256" s="182" t="s">
        <v>20</v>
      </c>
      <c r="F256" s="182" t="s">
        <v>142</v>
      </c>
      <c r="G256" s="182" t="s">
        <v>194</v>
      </c>
      <c r="H256" s="182" t="s">
        <v>430</v>
      </c>
      <c r="I256" s="180" t="s">
        <v>89</v>
      </c>
      <c r="J256" s="195">
        <f>J257</f>
        <v>123456.79</v>
      </c>
      <c r="K256" s="195">
        <f>K257</f>
        <v>123456.79</v>
      </c>
      <c r="L256" s="234">
        <f t="shared" si="13"/>
        <v>100</v>
      </c>
    </row>
    <row r="257" spans="1:12" s="181" customFormat="1">
      <c r="A257" s="186" t="s">
        <v>93</v>
      </c>
      <c r="B257" s="79" t="s">
        <v>44</v>
      </c>
      <c r="C257" s="182" t="s">
        <v>2</v>
      </c>
      <c r="D257" s="182" t="s">
        <v>13</v>
      </c>
      <c r="E257" s="182" t="s">
        <v>20</v>
      </c>
      <c r="F257" s="182" t="s">
        <v>142</v>
      </c>
      <c r="G257" s="182" t="s">
        <v>194</v>
      </c>
      <c r="H257" s="182" t="s">
        <v>430</v>
      </c>
      <c r="I257" s="180" t="s">
        <v>92</v>
      </c>
      <c r="J257" s="195">
        <v>123456.79</v>
      </c>
      <c r="K257" s="195">
        <v>123456.79</v>
      </c>
      <c r="L257" s="234">
        <f t="shared" si="13"/>
        <v>100</v>
      </c>
    </row>
    <row r="258" spans="1:12" s="106" customFormat="1" ht="25.5">
      <c r="A258" s="2" t="s">
        <v>187</v>
      </c>
      <c r="B258" s="79" t="s">
        <v>44</v>
      </c>
      <c r="C258" s="1" t="s">
        <v>2</v>
      </c>
      <c r="D258" s="1" t="s">
        <v>13</v>
      </c>
      <c r="E258" s="1" t="s">
        <v>20</v>
      </c>
      <c r="F258" s="1" t="s">
        <v>48</v>
      </c>
      <c r="G258" s="1" t="s">
        <v>194</v>
      </c>
      <c r="H258" s="1" t="s">
        <v>195</v>
      </c>
      <c r="I258" s="16"/>
      <c r="J258" s="145">
        <f t="shared" ref="J258:K260" si="14">J259</f>
        <v>157851.5</v>
      </c>
      <c r="K258" s="145">
        <f t="shared" si="14"/>
        <v>157851.5</v>
      </c>
      <c r="L258" s="234">
        <f t="shared" si="13"/>
        <v>100</v>
      </c>
    </row>
    <row r="259" spans="1:12" s="106" customFormat="1">
      <c r="A259" s="2" t="s">
        <v>111</v>
      </c>
      <c r="B259" s="79" t="s">
        <v>44</v>
      </c>
      <c r="C259" s="1" t="s">
        <v>2</v>
      </c>
      <c r="D259" s="1" t="s">
        <v>13</v>
      </c>
      <c r="E259" s="1" t="s">
        <v>20</v>
      </c>
      <c r="F259" s="1" t="s">
        <v>48</v>
      </c>
      <c r="G259" s="1" t="s">
        <v>194</v>
      </c>
      <c r="H259" s="1" t="s">
        <v>208</v>
      </c>
      <c r="I259" s="16"/>
      <c r="J259" s="145">
        <f t="shared" si="14"/>
        <v>157851.5</v>
      </c>
      <c r="K259" s="145">
        <f t="shared" si="14"/>
        <v>157851.5</v>
      </c>
      <c r="L259" s="234">
        <f t="shared" si="13"/>
        <v>100</v>
      </c>
    </row>
    <row r="260" spans="1:12" s="106" customFormat="1" ht="25.5">
      <c r="A260" s="7" t="s">
        <v>90</v>
      </c>
      <c r="B260" s="79" t="s">
        <v>44</v>
      </c>
      <c r="C260" s="1" t="s">
        <v>2</v>
      </c>
      <c r="D260" s="1" t="s">
        <v>13</v>
      </c>
      <c r="E260" s="1" t="s">
        <v>20</v>
      </c>
      <c r="F260" s="1" t="s">
        <v>48</v>
      </c>
      <c r="G260" s="1" t="s">
        <v>194</v>
      </c>
      <c r="H260" s="1" t="s">
        <v>208</v>
      </c>
      <c r="I260" s="16" t="s">
        <v>89</v>
      </c>
      <c r="J260" s="145">
        <f t="shared" si="14"/>
        <v>157851.5</v>
      </c>
      <c r="K260" s="145">
        <f t="shared" si="14"/>
        <v>157851.5</v>
      </c>
      <c r="L260" s="234">
        <f t="shared" si="13"/>
        <v>100</v>
      </c>
    </row>
    <row r="261" spans="1:12" s="106" customFormat="1">
      <c r="A261" s="14" t="s">
        <v>93</v>
      </c>
      <c r="B261" s="79" t="s">
        <v>44</v>
      </c>
      <c r="C261" s="1" t="s">
        <v>2</v>
      </c>
      <c r="D261" s="1" t="s">
        <v>13</v>
      </c>
      <c r="E261" s="1" t="s">
        <v>20</v>
      </c>
      <c r="F261" s="1" t="s">
        <v>48</v>
      </c>
      <c r="G261" s="1" t="s">
        <v>194</v>
      </c>
      <c r="H261" s="1" t="s">
        <v>208</v>
      </c>
      <c r="I261" s="16" t="s">
        <v>92</v>
      </c>
      <c r="J261" s="145">
        <v>157851.5</v>
      </c>
      <c r="K261" s="145">
        <v>157851.5</v>
      </c>
      <c r="L261" s="234">
        <f t="shared" si="13"/>
        <v>100</v>
      </c>
    </row>
    <row r="262" spans="1:12" s="106" customFormat="1" ht="25.5">
      <c r="A262" s="154" t="s">
        <v>341</v>
      </c>
      <c r="B262" s="79" t="s">
        <v>44</v>
      </c>
      <c r="C262" s="182" t="s">
        <v>2</v>
      </c>
      <c r="D262" s="182" t="s">
        <v>13</v>
      </c>
      <c r="E262" s="182" t="s">
        <v>3</v>
      </c>
      <c r="F262" s="182" t="s">
        <v>84</v>
      </c>
      <c r="G262" s="182" t="s">
        <v>194</v>
      </c>
      <c r="H262" s="182" t="s">
        <v>195</v>
      </c>
      <c r="I262" s="180"/>
      <c r="J262" s="145">
        <f t="shared" ref="J262:K264" si="15">J263</f>
        <v>6000000</v>
      </c>
      <c r="K262" s="145">
        <f t="shared" si="15"/>
        <v>0</v>
      </c>
      <c r="L262" s="234">
        <f t="shared" si="13"/>
        <v>0</v>
      </c>
    </row>
    <row r="263" spans="1:12" s="213" customFormat="1">
      <c r="A263" s="186" t="s">
        <v>411</v>
      </c>
      <c r="B263" s="79" t="s">
        <v>44</v>
      </c>
      <c r="C263" s="182" t="s">
        <v>2</v>
      </c>
      <c r="D263" s="182" t="s">
        <v>13</v>
      </c>
      <c r="E263" s="182" t="s">
        <v>3</v>
      </c>
      <c r="F263" s="182" t="s">
        <v>84</v>
      </c>
      <c r="G263" s="182" t="s">
        <v>194</v>
      </c>
      <c r="H263" s="182" t="s">
        <v>412</v>
      </c>
      <c r="I263" s="180"/>
      <c r="J263" s="195">
        <f t="shared" si="15"/>
        <v>6000000</v>
      </c>
      <c r="K263" s="195">
        <f t="shared" si="15"/>
        <v>0</v>
      </c>
      <c r="L263" s="234">
        <f t="shared" si="13"/>
        <v>0</v>
      </c>
    </row>
    <row r="264" spans="1:12" s="213" customFormat="1" ht="25.5">
      <c r="A264" s="184" t="s">
        <v>90</v>
      </c>
      <c r="B264" s="79" t="s">
        <v>44</v>
      </c>
      <c r="C264" s="182" t="s">
        <v>2</v>
      </c>
      <c r="D264" s="182" t="s">
        <v>13</v>
      </c>
      <c r="E264" s="182" t="s">
        <v>3</v>
      </c>
      <c r="F264" s="182" t="s">
        <v>84</v>
      </c>
      <c r="G264" s="182" t="s">
        <v>194</v>
      </c>
      <c r="H264" s="182" t="s">
        <v>412</v>
      </c>
      <c r="I264" s="180" t="s">
        <v>89</v>
      </c>
      <c r="J264" s="195">
        <f t="shared" si="15"/>
        <v>6000000</v>
      </c>
      <c r="K264" s="195">
        <f t="shared" si="15"/>
        <v>0</v>
      </c>
      <c r="L264" s="234">
        <f t="shared" si="13"/>
        <v>0</v>
      </c>
    </row>
    <row r="265" spans="1:12" s="213" customFormat="1">
      <c r="A265" s="186" t="s">
        <v>93</v>
      </c>
      <c r="B265" s="79" t="s">
        <v>44</v>
      </c>
      <c r="C265" s="182" t="s">
        <v>2</v>
      </c>
      <c r="D265" s="182" t="s">
        <v>13</v>
      </c>
      <c r="E265" s="182" t="s">
        <v>3</v>
      </c>
      <c r="F265" s="182" t="s">
        <v>84</v>
      </c>
      <c r="G265" s="182" t="s">
        <v>194</v>
      </c>
      <c r="H265" s="182" t="s">
        <v>412</v>
      </c>
      <c r="I265" s="180" t="s">
        <v>92</v>
      </c>
      <c r="J265" s="195">
        <v>6000000</v>
      </c>
      <c r="K265" s="195"/>
      <c r="L265" s="234">
        <f t="shared" si="13"/>
        <v>0</v>
      </c>
    </row>
    <row r="266" spans="1:12" s="106" customFormat="1">
      <c r="A266" s="14"/>
      <c r="B266" s="162"/>
      <c r="C266" s="1"/>
      <c r="D266" s="1"/>
      <c r="E266" s="1"/>
      <c r="F266" s="1"/>
      <c r="G266" s="1"/>
      <c r="H266" s="1"/>
      <c r="I266" s="16"/>
      <c r="J266" s="145"/>
      <c r="K266" s="145"/>
      <c r="L266" s="145"/>
    </row>
    <row r="267" spans="1:12">
      <c r="A267" s="4" t="s">
        <v>274</v>
      </c>
      <c r="B267" s="17" t="s">
        <v>44</v>
      </c>
      <c r="C267" s="17" t="s">
        <v>2</v>
      </c>
      <c r="D267" s="17" t="s">
        <v>2</v>
      </c>
      <c r="E267" s="17"/>
      <c r="F267" s="17"/>
      <c r="G267" s="17"/>
      <c r="H267" s="17"/>
      <c r="I267" s="36"/>
      <c r="J267" s="141">
        <f>J268</f>
        <v>3792606.79</v>
      </c>
      <c r="K267" s="141">
        <f>K268</f>
        <v>3737031.34</v>
      </c>
      <c r="L267" s="229">
        <f>K267/J267*100</f>
        <v>98.534637174975899</v>
      </c>
    </row>
    <row r="268" spans="1:12" ht="38.25">
      <c r="A268" s="183" t="s">
        <v>366</v>
      </c>
      <c r="B268" s="79" t="s">
        <v>44</v>
      </c>
      <c r="C268" s="79" t="s">
        <v>2</v>
      </c>
      <c r="D268" s="79" t="s">
        <v>2</v>
      </c>
      <c r="E268" s="79" t="s">
        <v>20</v>
      </c>
      <c r="F268" s="79" t="s">
        <v>84</v>
      </c>
      <c r="G268" s="79" t="s">
        <v>194</v>
      </c>
      <c r="H268" s="79" t="s">
        <v>195</v>
      </c>
      <c r="I268" s="117"/>
      <c r="J268" s="145">
        <f>+J269</f>
        <v>3792606.79</v>
      </c>
      <c r="K268" s="145">
        <f>+K269</f>
        <v>3737031.34</v>
      </c>
      <c r="L268" s="230">
        <f>K268/J268*100</f>
        <v>98.534637174975899</v>
      </c>
    </row>
    <row r="269" spans="1:12" ht="25.5">
      <c r="A269" s="2" t="s">
        <v>193</v>
      </c>
      <c r="B269" s="79" t="s">
        <v>44</v>
      </c>
      <c r="C269" s="79" t="s">
        <v>2</v>
      </c>
      <c r="D269" s="79" t="s">
        <v>2</v>
      </c>
      <c r="E269" s="79" t="s">
        <v>20</v>
      </c>
      <c r="F269" s="107" t="s">
        <v>80</v>
      </c>
      <c r="G269" s="79" t="s">
        <v>194</v>
      </c>
      <c r="H269" s="79" t="s">
        <v>195</v>
      </c>
      <c r="I269" s="117"/>
      <c r="J269" s="145">
        <f>J273+J276+J282+J279+J285+J270</f>
        <v>3792606.79</v>
      </c>
      <c r="K269" s="145">
        <f>K273+K276+K282+K279+K285+K270</f>
        <v>3737031.34</v>
      </c>
      <c r="L269" s="230">
        <f t="shared" ref="L269:L287" si="16">K269/J269*100</f>
        <v>98.534637174975899</v>
      </c>
    </row>
    <row r="270" spans="1:12" s="106" customFormat="1" ht="25.5">
      <c r="A270" s="186" t="s">
        <v>285</v>
      </c>
      <c r="B270" s="79" t="s">
        <v>44</v>
      </c>
      <c r="C270" s="79" t="s">
        <v>2</v>
      </c>
      <c r="D270" s="79" t="s">
        <v>2</v>
      </c>
      <c r="E270" s="182" t="s">
        <v>20</v>
      </c>
      <c r="F270" s="182" t="s">
        <v>80</v>
      </c>
      <c r="G270" s="182" t="s">
        <v>194</v>
      </c>
      <c r="H270" s="182" t="s">
        <v>284</v>
      </c>
      <c r="I270" s="180"/>
      <c r="J270" s="145">
        <f t="shared" ref="J270:K271" si="17">J271</f>
        <v>26000</v>
      </c>
      <c r="K270" s="145">
        <f t="shared" si="17"/>
        <v>26000</v>
      </c>
      <c r="L270" s="230">
        <f t="shared" si="16"/>
        <v>100</v>
      </c>
    </row>
    <row r="271" spans="1:12" s="106" customFormat="1" ht="25.5">
      <c r="A271" s="184" t="s">
        <v>90</v>
      </c>
      <c r="B271" s="79" t="s">
        <v>44</v>
      </c>
      <c r="C271" s="79" t="s">
        <v>2</v>
      </c>
      <c r="D271" s="79" t="s">
        <v>2</v>
      </c>
      <c r="E271" s="182" t="s">
        <v>20</v>
      </c>
      <c r="F271" s="182" t="s">
        <v>80</v>
      </c>
      <c r="G271" s="182" t="s">
        <v>194</v>
      </c>
      <c r="H271" s="182" t="s">
        <v>284</v>
      </c>
      <c r="I271" s="180" t="s">
        <v>89</v>
      </c>
      <c r="J271" s="145">
        <f t="shared" si="17"/>
        <v>26000</v>
      </c>
      <c r="K271" s="145">
        <f t="shared" si="17"/>
        <v>26000</v>
      </c>
      <c r="L271" s="230">
        <f t="shared" si="16"/>
        <v>100</v>
      </c>
    </row>
    <row r="272" spans="1:12" s="106" customFormat="1">
      <c r="A272" s="186" t="s">
        <v>93</v>
      </c>
      <c r="B272" s="79" t="s">
        <v>44</v>
      </c>
      <c r="C272" s="79" t="s">
        <v>2</v>
      </c>
      <c r="D272" s="79" t="s">
        <v>2</v>
      </c>
      <c r="E272" s="182" t="s">
        <v>20</v>
      </c>
      <c r="F272" s="182" t="s">
        <v>80</v>
      </c>
      <c r="G272" s="182" t="s">
        <v>194</v>
      </c>
      <c r="H272" s="182" t="s">
        <v>284</v>
      </c>
      <c r="I272" s="180" t="s">
        <v>92</v>
      </c>
      <c r="J272" s="145">
        <v>26000</v>
      </c>
      <c r="K272" s="145">
        <v>26000</v>
      </c>
      <c r="L272" s="230">
        <f t="shared" si="16"/>
        <v>100</v>
      </c>
    </row>
    <row r="273" spans="1:12" ht="25.5">
      <c r="A273" s="2" t="s">
        <v>112</v>
      </c>
      <c r="B273" s="79" t="s">
        <v>44</v>
      </c>
      <c r="C273" s="79" t="s">
        <v>2</v>
      </c>
      <c r="D273" s="79" t="s">
        <v>2</v>
      </c>
      <c r="E273" s="79" t="s">
        <v>20</v>
      </c>
      <c r="F273" s="107" t="s">
        <v>80</v>
      </c>
      <c r="G273" s="79" t="s">
        <v>194</v>
      </c>
      <c r="H273" s="79" t="s">
        <v>212</v>
      </c>
      <c r="I273" s="117"/>
      <c r="J273" s="145">
        <f>J274</f>
        <v>1853149.09</v>
      </c>
      <c r="K273" s="145">
        <f>K274</f>
        <v>1853149.09</v>
      </c>
      <c r="L273" s="230">
        <f t="shared" si="16"/>
        <v>100</v>
      </c>
    </row>
    <row r="274" spans="1:12" ht="25.5">
      <c r="A274" s="7" t="s">
        <v>90</v>
      </c>
      <c r="B274" s="79" t="s">
        <v>44</v>
      </c>
      <c r="C274" s="79" t="s">
        <v>2</v>
      </c>
      <c r="D274" s="79" t="s">
        <v>2</v>
      </c>
      <c r="E274" s="79" t="s">
        <v>20</v>
      </c>
      <c r="F274" s="107" t="s">
        <v>80</v>
      </c>
      <c r="G274" s="79" t="s">
        <v>194</v>
      </c>
      <c r="H274" s="79" t="s">
        <v>212</v>
      </c>
      <c r="I274" s="117" t="s">
        <v>89</v>
      </c>
      <c r="J274" s="145">
        <f>J275</f>
        <v>1853149.09</v>
      </c>
      <c r="K274" s="145">
        <f>K275</f>
        <v>1853149.09</v>
      </c>
      <c r="L274" s="230">
        <f t="shared" si="16"/>
        <v>100</v>
      </c>
    </row>
    <row r="275" spans="1:12">
      <c r="A275" s="14" t="s">
        <v>93</v>
      </c>
      <c r="B275" s="79" t="s">
        <v>44</v>
      </c>
      <c r="C275" s="79" t="s">
        <v>2</v>
      </c>
      <c r="D275" s="79" t="s">
        <v>2</v>
      </c>
      <c r="E275" s="79" t="s">
        <v>20</v>
      </c>
      <c r="F275" s="107" t="s">
        <v>80</v>
      </c>
      <c r="G275" s="79" t="s">
        <v>194</v>
      </c>
      <c r="H275" s="79" t="s">
        <v>212</v>
      </c>
      <c r="I275" s="117" t="s">
        <v>92</v>
      </c>
      <c r="J275" s="145">
        <v>1853149.09</v>
      </c>
      <c r="K275" s="145">
        <v>1853149.09</v>
      </c>
      <c r="L275" s="230">
        <f t="shared" si="16"/>
        <v>100</v>
      </c>
    </row>
    <row r="276" spans="1:12">
      <c r="A276" s="2" t="s">
        <v>129</v>
      </c>
      <c r="B276" s="79" t="s">
        <v>44</v>
      </c>
      <c r="C276" s="79" t="s">
        <v>2</v>
      </c>
      <c r="D276" s="79" t="s">
        <v>2</v>
      </c>
      <c r="E276" s="79" t="s">
        <v>20</v>
      </c>
      <c r="F276" s="107" t="s">
        <v>80</v>
      </c>
      <c r="G276" s="79" t="s">
        <v>194</v>
      </c>
      <c r="H276" s="79" t="s">
        <v>213</v>
      </c>
      <c r="I276" s="117"/>
      <c r="J276" s="145">
        <f>J277</f>
        <v>39387.199999999997</v>
      </c>
      <c r="K276" s="145">
        <f>K277</f>
        <v>39387.199999999997</v>
      </c>
      <c r="L276" s="230">
        <f t="shared" si="16"/>
        <v>100</v>
      </c>
    </row>
    <row r="277" spans="1:12" ht="25.5">
      <c r="A277" s="7" t="s">
        <v>90</v>
      </c>
      <c r="B277" s="79" t="s">
        <v>44</v>
      </c>
      <c r="C277" s="79" t="s">
        <v>2</v>
      </c>
      <c r="D277" s="79" t="s">
        <v>2</v>
      </c>
      <c r="E277" s="79" t="s">
        <v>20</v>
      </c>
      <c r="F277" s="107" t="s">
        <v>80</v>
      </c>
      <c r="G277" s="79" t="s">
        <v>194</v>
      </c>
      <c r="H277" s="79" t="s">
        <v>213</v>
      </c>
      <c r="I277" s="117" t="s">
        <v>89</v>
      </c>
      <c r="J277" s="145">
        <f>J278</f>
        <v>39387.199999999997</v>
      </c>
      <c r="K277" s="145">
        <f>K278</f>
        <v>39387.199999999997</v>
      </c>
      <c r="L277" s="230">
        <f t="shared" si="16"/>
        <v>100</v>
      </c>
    </row>
    <row r="278" spans="1:12">
      <c r="A278" s="14" t="s">
        <v>93</v>
      </c>
      <c r="B278" s="79" t="s">
        <v>44</v>
      </c>
      <c r="C278" s="79" t="s">
        <v>2</v>
      </c>
      <c r="D278" s="79" t="s">
        <v>2</v>
      </c>
      <c r="E278" s="79" t="s">
        <v>20</v>
      </c>
      <c r="F278" s="107" t="s">
        <v>80</v>
      </c>
      <c r="G278" s="79" t="s">
        <v>194</v>
      </c>
      <c r="H278" s="79" t="s">
        <v>213</v>
      </c>
      <c r="I278" s="117" t="s">
        <v>92</v>
      </c>
      <c r="J278" s="145">
        <v>39387.199999999997</v>
      </c>
      <c r="K278" s="145">
        <v>39387.199999999997</v>
      </c>
      <c r="L278" s="230">
        <f t="shared" si="16"/>
        <v>100</v>
      </c>
    </row>
    <row r="279" spans="1:12" s="181" customFormat="1" ht="25.5">
      <c r="A279" s="186" t="s">
        <v>349</v>
      </c>
      <c r="B279" s="79" t="s">
        <v>44</v>
      </c>
      <c r="C279" s="79" t="s">
        <v>2</v>
      </c>
      <c r="D279" s="79" t="s">
        <v>2</v>
      </c>
      <c r="E279" s="79" t="s">
        <v>20</v>
      </c>
      <c r="F279" s="194" t="s">
        <v>80</v>
      </c>
      <c r="G279" s="79" t="s">
        <v>194</v>
      </c>
      <c r="H279" s="194" t="s">
        <v>348</v>
      </c>
      <c r="I279" s="196"/>
      <c r="J279" s="145">
        <f>J280</f>
        <v>344588</v>
      </c>
      <c r="K279" s="145">
        <f>K280</f>
        <v>344588</v>
      </c>
      <c r="L279" s="230">
        <f t="shared" si="16"/>
        <v>100</v>
      </c>
    </row>
    <row r="280" spans="1:12" s="181" customFormat="1" ht="25.5">
      <c r="A280" s="184" t="s">
        <v>90</v>
      </c>
      <c r="B280" s="79" t="s">
        <v>44</v>
      </c>
      <c r="C280" s="79" t="s">
        <v>2</v>
      </c>
      <c r="D280" s="79" t="s">
        <v>2</v>
      </c>
      <c r="E280" s="79" t="s">
        <v>20</v>
      </c>
      <c r="F280" s="194" t="s">
        <v>80</v>
      </c>
      <c r="G280" s="79" t="s">
        <v>194</v>
      </c>
      <c r="H280" s="194" t="s">
        <v>348</v>
      </c>
      <c r="I280" s="196" t="s">
        <v>89</v>
      </c>
      <c r="J280" s="145">
        <f>J281</f>
        <v>344588</v>
      </c>
      <c r="K280" s="145">
        <f>K281</f>
        <v>344588</v>
      </c>
      <c r="L280" s="230">
        <f t="shared" si="16"/>
        <v>100</v>
      </c>
    </row>
    <row r="281" spans="1:12" s="181" customFormat="1">
      <c r="A281" s="186" t="s">
        <v>93</v>
      </c>
      <c r="B281" s="79" t="s">
        <v>44</v>
      </c>
      <c r="C281" s="79" t="s">
        <v>2</v>
      </c>
      <c r="D281" s="79" t="s">
        <v>2</v>
      </c>
      <c r="E281" s="79" t="s">
        <v>20</v>
      </c>
      <c r="F281" s="194" t="s">
        <v>80</v>
      </c>
      <c r="G281" s="79" t="s">
        <v>194</v>
      </c>
      <c r="H281" s="194" t="s">
        <v>348</v>
      </c>
      <c r="I281" s="196" t="s">
        <v>92</v>
      </c>
      <c r="J281" s="145">
        <v>344588</v>
      </c>
      <c r="K281" s="145">
        <v>344588</v>
      </c>
      <c r="L281" s="230">
        <f t="shared" si="16"/>
        <v>100</v>
      </c>
    </row>
    <row r="282" spans="1:12" ht="38.25">
      <c r="A282" s="183" t="s">
        <v>293</v>
      </c>
      <c r="B282" s="79" t="s">
        <v>44</v>
      </c>
      <c r="C282" s="79" t="s">
        <v>2</v>
      </c>
      <c r="D282" s="79" t="s">
        <v>2</v>
      </c>
      <c r="E282" s="79" t="s">
        <v>20</v>
      </c>
      <c r="F282" s="107" t="s">
        <v>80</v>
      </c>
      <c r="G282" s="79" t="s">
        <v>194</v>
      </c>
      <c r="H282" s="79" t="s">
        <v>214</v>
      </c>
      <c r="I282" s="117"/>
      <c r="J282" s="145">
        <f>J283</f>
        <v>1355482.5</v>
      </c>
      <c r="K282" s="145">
        <f>K283</f>
        <v>1299907.05</v>
      </c>
      <c r="L282" s="230">
        <f t="shared" si="16"/>
        <v>95.899950755542775</v>
      </c>
    </row>
    <row r="283" spans="1:12" ht="25.5">
      <c r="A283" s="7" t="s">
        <v>90</v>
      </c>
      <c r="B283" s="79" t="s">
        <v>44</v>
      </c>
      <c r="C283" s="79" t="s">
        <v>2</v>
      </c>
      <c r="D283" s="79" t="s">
        <v>2</v>
      </c>
      <c r="E283" s="79" t="s">
        <v>20</v>
      </c>
      <c r="F283" s="107" t="s">
        <v>80</v>
      </c>
      <c r="G283" s="79" t="s">
        <v>194</v>
      </c>
      <c r="H283" s="79" t="s">
        <v>214</v>
      </c>
      <c r="I283" s="117" t="s">
        <v>89</v>
      </c>
      <c r="J283" s="145">
        <f>J284</f>
        <v>1355482.5</v>
      </c>
      <c r="K283" s="145">
        <f>K284</f>
        <v>1299907.05</v>
      </c>
      <c r="L283" s="230">
        <f t="shared" si="16"/>
        <v>95.899950755542775</v>
      </c>
    </row>
    <row r="284" spans="1:12">
      <c r="A284" s="14" t="s">
        <v>93</v>
      </c>
      <c r="B284" s="79" t="s">
        <v>44</v>
      </c>
      <c r="C284" s="79" t="s">
        <v>2</v>
      </c>
      <c r="D284" s="79" t="s">
        <v>2</v>
      </c>
      <c r="E284" s="79" t="s">
        <v>20</v>
      </c>
      <c r="F284" s="107" t="s">
        <v>80</v>
      </c>
      <c r="G284" s="79" t="s">
        <v>194</v>
      </c>
      <c r="H284" s="79" t="s">
        <v>214</v>
      </c>
      <c r="I284" s="117" t="s">
        <v>92</v>
      </c>
      <c r="J284" s="145">
        <v>1355482.5</v>
      </c>
      <c r="K284" s="145">
        <v>1299907.05</v>
      </c>
      <c r="L284" s="230">
        <f t="shared" si="16"/>
        <v>95.899950755542775</v>
      </c>
    </row>
    <row r="285" spans="1:12" s="181" customFormat="1" ht="25.5">
      <c r="A285" s="186" t="s">
        <v>446</v>
      </c>
      <c r="B285" s="79" t="s">
        <v>44</v>
      </c>
      <c r="C285" s="79" t="s">
        <v>2</v>
      </c>
      <c r="D285" s="79" t="s">
        <v>2</v>
      </c>
      <c r="E285" s="79" t="s">
        <v>20</v>
      </c>
      <c r="F285" s="194" t="s">
        <v>80</v>
      </c>
      <c r="G285" s="79" t="s">
        <v>194</v>
      </c>
      <c r="H285" s="163" t="s">
        <v>445</v>
      </c>
      <c r="I285" s="117"/>
      <c r="J285" s="145">
        <f>J286</f>
        <v>174000</v>
      </c>
      <c r="K285" s="145">
        <f>K286</f>
        <v>174000</v>
      </c>
      <c r="L285" s="230">
        <f t="shared" si="16"/>
        <v>100</v>
      </c>
    </row>
    <row r="286" spans="1:12" s="181" customFormat="1" ht="25.5">
      <c r="A286" s="184" t="s">
        <v>90</v>
      </c>
      <c r="B286" s="79" t="s">
        <v>44</v>
      </c>
      <c r="C286" s="79" t="s">
        <v>2</v>
      </c>
      <c r="D286" s="79" t="s">
        <v>2</v>
      </c>
      <c r="E286" s="79" t="s">
        <v>20</v>
      </c>
      <c r="F286" s="194" t="s">
        <v>80</v>
      </c>
      <c r="G286" s="79" t="s">
        <v>194</v>
      </c>
      <c r="H286" s="163" t="s">
        <v>445</v>
      </c>
      <c r="I286" s="164" t="s">
        <v>89</v>
      </c>
      <c r="J286" s="145">
        <f>J287</f>
        <v>174000</v>
      </c>
      <c r="K286" s="145">
        <f>K287</f>
        <v>174000</v>
      </c>
      <c r="L286" s="230">
        <f t="shared" si="16"/>
        <v>100</v>
      </c>
    </row>
    <row r="287" spans="1:12" s="181" customFormat="1">
      <c r="A287" s="186" t="s">
        <v>93</v>
      </c>
      <c r="B287" s="79" t="s">
        <v>44</v>
      </c>
      <c r="C287" s="79" t="s">
        <v>2</v>
      </c>
      <c r="D287" s="79" t="s">
        <v>2</v>
      </c>
      <c r="E287" s="79" t="s">
        <v>20</v>
      </c>
      <c r="F287" s="194" t="s">
        <v>80</v>
      </c>
      <c r="G287" s="79" t="s">
        <v>194</v>
      </c>
      <c r="H287" s="163" t="s">
        <v>445</v>
      </c>
      <c r="I287" s="164" t="s">
        <v>92</v>
      </c>
      <c r="J287" s="145">
        <v>174000</v>
      </c>
      <c r="K287" s="145">
        <v>174000</v>
      </c>
      <c r="L287" s="230">
        <f t="shared" si="16"/>
        <v>100</v>
      </c>
    </row>
    <row r="288" spans="1:12">
      <c r="A288" s="2"/>
      <c r="B288" s="49"/>
      <c r="C288" s="1"/>
      <c r="D288" s="1"/>
      <c r="E288" s="1"/>
      <c r="F288" s="1"/>
      <c r="G288" s="1"/>
      <c r="H288" s="1"/>
      <c r="I288" s="16"/>
      <c r="J288" s="102"/>
      <c r="K288" s="193"/>
      <c r="L288" s="193"/>
    </row>
    <row r="289" spans="1:12">
      <c r="A289" s="4" t="s">
        <v>36</v>
      </c>
      <c r="B289" s="17" t="s">
        <v>44</v>
      </c>
      <c r="C289" s="18" t="s">
        <v>2</v>
      </c>
      <c r="D289" s="18" t="s">
        <v>14</v>
      </c>
      <c r="E289" s="18"/>
      <c r="F289" s="18"/>
      <c r="G289" s="18"/>
      <c r="H289" s="18"/>
      <c r="I289" s="34"/>
      <c r="J289" s="141">
        <f>J290+J311</f>
        <v>12737190</v>
      </c>
      <c r="K289" s="141">
        <f>K290+K311</f>
        <v>12566597.070000002</v>
      </c>
      <c r="L289" s="229">
        <f>K289/J289*100</f>
        <v>98.660670603170729</v>
      </c>
    </row>
    <row r="290" spans="1:12" ht="38.25">
      <c r="A290" s="183" t="s">
        <v>366</v>
      </c>
      <c r="B290" s="79" t="s">
        <v>44</v>
      </c>
      <c r="C290" s="1" t="s">
        <v>2</v>
      </c>
      <c r="D290" s="1" t="s">
        <v>14</v>
      </c>
      <c r="E290" s="1" t="s">
        <v>20</v>
      </c>
      <c r="F290" s="1" t="s">
        <v>84</v>
      </c>
      <c r="G290" s="1" t="s">
        <v>194</v>
      </c>
      <c r="H290" s="1" t="s">
        <v>195</v>
      </c>
      <c r="I290" s="16"/>
      <c r="J290" s="145">
        <f>J291+J301+J307</f>
        <v>234490</v>
      </c>
      <c r="K290" s="145">
        <f>K291+K301+K307</f>
        <v>230690</v>
      </c>
      <c r="L290" s="230">
        <f>K290/J290*100</f>
        <v>98.379461810738206</v>
      </c>
    </row>
    <row r="291" spans="1:12" ht="25.5">
      <c r="A291" s="2" t="s">
        <v>187</v>
      </c>
      <c r="B291" s="79" t="s">
        <v>44</v>
      </c>
      <c r="C291" s="1" t="s">
        <v>2</v>
      </c>
      <c r="D291" s="1" t="s">
        <v>14</v>
      </c>
      <c r="E291" s="1" t="s">
        <v>20</v>
      </c>
      <c r="F291" s="1" t="s">
        <v>48</v>
      </c>
      <c r="G291" s="1" t="s">
        <v>194</v>
      </c>
      <c r="H291" s="1" t="s">
        <v>195</v>
      </c>
      <c r="I291" s="16"/>
      <c r="J291" s="145">
        <f>J292+J298</f>
        <v>129700</v>
      </c>
      <c r="K291" s="145">
        <f>K292+K298</f>
        <v>129700</v>
      </c>
      <c r="L291" s="230">
        <f t="shared" ref="L291:L318" si="18">K291/J291*100</f>
        <v>100</v>
      </c>
    </row>
    <row r="292" spans="1:12">
      <c r="A292" s="2" t="s">
        <v>111</v>
      </c>
      <c r="B292" s="79" t="s">
        <v>44</v>
      </c>
      <c r="C292" s="1" t="s">
        <v>2</v>
      </c>
      <c r="D292" s="1" t="s">
        <v>14</v>
      </c>
      <c r="E292" s="1" t="s">
        <v>20</v>
      </c>
      <c r="F292" s="1" t="s">
        <v>48</v>
      </c>
      <c r="G292" s="1" t="s">
        <v>194</v>
      </c>
      <c r="H292" s="1" t="s">
        <v>208</v>
      </c>
      <c r="I292" s="16"/>
      <c r="J292" s="145">
        <f>+J293+J295</f>
        <v>79700</v>
      </c>
      <c r="K292" s="145">
        <f>+K293+K295</f>
        <v>79700</v>
      </c>
      <c r="L292" s="230">
        <f t="shared" si="18"/>
        <v>100</v>
      </c>
    </row>
    <row r="293" spans="1:12" ht="25.5">
      <c r="A293" s="191" t="s">
        <v>482</v>
      </c>
      <c r="B293" s="79" t="s">
        <v>44</v>
      </c>
      <c r="C293" s="1" t="s">
        <v>2</v>
      </c>
      <c r="D293" s="1" t="s">
        <v>14</v>
      </c>
      <c r="E293" s="1" t="s">
        <v>20</v>
      </c>
      <c r="F293" s="1" t="s">
        <v>48</v>
      </c>
      <c r="G293" s="1" t="s">
        <v>194</v>
      </c>
      <c r="H293" s="1" t="s">
        <v>208</v>
      </c>
      <c r="I293" s="16" t="s">
        <v>118</v>
      </c>
      <c r="J293" s="145">
        <f>J294</f>
        <v>23200</v>
      </c>
      <c r="K293" s="145">
        <f>K294</f>
        <v>23200</v>
      </c>
      <c r="L293" s="230">
        <f t="shared" si="18"/>
        <v>100</v>
      </c>
    </row>
    <row r="294" spans="1:12" ht="25.5">
      <c r="A294" s="92" t="s">
        <v>122</v>
      </c>
      <c r="B294" s="79" t="s">
        <v>44</v>
      </c>
      <c r="C294" s="1" t="s">
        <v>2</v>
      </c>
      <c r="D294" s="1" t="s">
        <v>14</v>
      </c>
      <c r="E294" s="1" t="s">
        <v>20</v>
      </c>
      <c r="F294" s="1" t="s">
        <v>48</v>
      </c>
      <c r="G294" s="1" t="s">
        <v>194</v>
      </c>
      <c r="H294" s="1" t="s">
        <v>208</v>
      </c>
      <c r="I294" s="16" t="s">
        <v>119</v>
      </c>
      <c r="J294" s="145">
        <v>23200</v>
      </c>
      <c r="K294" s="145">
        <v>23200</v>
      </c>
      <c r="L294" s="230">
        <f t="shared" si="18"/>
        <v>100</v>
      </c>
    </row>
    <row r="295" spans="1:12">
      <c r="A295" s="12" t="s">
        <v>128</v>
      </c>
      <c r="B295" s="79" t="s">
        <v>44</v>
      </c>
      <c r="C295" s="1" t="s">
        <v>2</v>
      </c>
      <c r="D295" s="1" t="s">
        <v>14</v>
      </c>
      <c r="E295" s="1" t="s">
        <v>20</v>
      </c>
      <c r="F295" s="1" t="s">
        <v>48</v>
      </c>
      <c r="G295" s="1" t="s">
        <v>194</v>
      </c>
      <c r="H295" s="1" t="s">
        <v>208</v>
      </c>
      <c r="I295" s="16" t="s">
        <v>127</v>
      </c>
      <c r="J295" s="145">
        <f>+J296+J297</f>
        <v>56500</v>
      </c>
      <c r="K295" s="145">
        <f>+K296+K297</f>
        <v>56500</v>
      </c>
      <c r="L295" s="230">
        <f t="shared" si="18"/>
        <v>100</v>
      </c>
    </row>
    <row r="296" spans="1:12" s="181" customFormat="1">
      <c r="A296" s="170" t="s">
        <v>328</v>
      </c>
      <c r="B296" s="79" t="s">
        <v>44</v>
      </c>
      <c r="C296" s="182" t="s">
        <v>2</v>
      </c>
      <c r="D296" s="182" t="s">
        <v>14</v>
      </c>
      <c r="E296" s="182" t="s">
        <v>20</v>
      </c>
      <c r="F296" s="182" t="s">
        <v>48</v>
      </c>
      <c r="G296" s="182" t="s">
        <v>194</v>
      </c>
      <c r="H296" s="182" t="s">
        <v>208</v>
      </c>
      <c r="I296" s="180" t="s">
        <v>327</v>
      </c>
      <c r="J296" s="145">
        <v>9200</v>
      </c>
      <c r="K296" s="145">
        <v>9200</v>
      </c>
      <c r="L296" s="230">
        <f t="shared" si="18"/>
        <v>100</v>
      </c>
    </row>
    <row r="297" spans="1:12">
      <c r="A297" s="92" t="s">
        <v>149</v>
      </c>
      <c r="B297" s="79" t="s">
        <v>44</v>
      </c>
      <c r="C297" s="1" t="s">
        <v>2</v>
      </c>
      <c r="D297" s="1" t="s">
        <v>14</v>
      </c>
      <c r="E297" s="1" t="s">
        <v>20</v>
      </c>
      <c r="F297" s="1" t="s">
        <v>48</v>
      </c>
      <c r="G297" s="1" t="s">
        <v>194</v>
      </c>
      <c r="H297" s="1" t="s">
        <v>208</v>
      </c>
      <c r="I297" s="16" t="s">
        <v>148</v>
      </c>
      <c r="J297" s="145">
        <v>47300</v>
      </c>
      <c r="K297" s="145">
        <v>47300</v>
      </c>
      <c r="L297" s="230">
        <f t="shared" si="18"/>
        <v>100</v>
      </c>
    </row>
    <row r="298" spans="1:12" s="213" customFormat="1">
      <c r="A298" s="186" t="s">
        <v>411</v>
      </c>
      <c r="B298" s="79" t="s">
        <v>44</v>
      </c>
      <c r="C298" s="182" t="s">
        <v>2</v>
      </c>
      <c r="D298" s="182" t="s">
        <v>14</v>
      </c>
      <c r="E298" s="182" t="s">
        <v>20</v>
      </c>
      <c r="F298" s="182" t="s">
        <v>48</v>
      </c>
      <c r="G298" s="182" t="s">
        <v>194</v>
      </c>
      <c r="H298" s="182" t="s">
        <v>412</v>
      </c>
      <c r="I298" s="180"/>
      <c r="J298" s="195">
        <f>J299</f>
        <v>50000</v>
      </c>
      <c r="K298" s="195">
        <f>K299</f>
        <v>50000</v>
      </c>
      <c r="L298" s="230">
        <f t="shared" si="18"/>
        <v>100</v>
      </c>
    </row>
    <row r="299" spans="1:12" s="213" customFormat="1">
      <c r="A299" s="12" t="s">
        <v>128</v>
      </c>
      <c r="B299" s="79" t="s">
        <v>44</v>
      </c>
      <c r="C299" s="182" t="s">
        <v>2</v>
      </c>
      <c r="D299" s="182" t="s">
        <v>14</v>
      </c>
      <c r="E299" s="182" t="s">
        <v>20</v>
      </c>
      <c r="F299" s="182" t="s">
        <v>48</v>
      </c>
      <c r="G299" s="182" t="s">
        <v>194</v>
      </c>
      <c r="H299" s="182" t="s">
        <v>412</v>
      </c>
      <c r="I299" s="180" t="s">
        <v>127</v>
      </c>
      <c r="J299" s="195">
        <f>J300</f>
        <v>50000</v>
      </c>
      <c r="K299" s="195">
        <f>K300</f>
        <v>50000</v>
      </c>
      <c r="L299" s="230">
        <f t="shared" si="18"/>
        <v>100</v>
      </c>
    </row>
    <row r="300" spans="1:12" s="213" customFormat="1">
      <c r="A300" s="170" t="s">
        <v>328</v>
      </c>
      <c r="B300" s="79" t="s">
        <v>44</v>
      </c>
      <c r="C300" s="182" t="s">
        <v>2</v>
      </c>
      <c r="D300" s="182" t="s">
        <v>14</v>
      </c>
      <c r="E300" s="182" t="s">
        <v>20</v>
      </c>
      <c r="F300" s="182" t="s">
        <v>48</v>
      </c>
      <c r="G300" s="182" t="s">
        <v>194</v>
      </c>
      <c r="H300" s="182" t="s">
        <v>412</v>
      </c>
      <c r="I300" s="180" t="s">
        <v>327</v>
      </c>
      <c r="J300" s="195">
        <v>50000</v>
      </c>
      <c r="K300" s="195">
        <v>50000</v>
      </c>
      <c r="L300" s="230">
        <f t="shared" si="18"/>
        <v>100</v>
      </c>
    </row>
    <row r="301" spans="1:12" ht="25.5">
      <c r="A301" s="2" t="s">
        <v>192</v>
      </c>
      <c r="B301" s="79" t="s">
        <v>44</v>
      </c>
      <c r="C301" s="182" t="s">
        <v>2</v>
      </c>
      <c r="D301" s="182" t="s">
        <v>14</v>
      </c>
      <c r="E301" s="1" t="s">
        <v>20</v>
      </c>
      <c r="F301" s="1" t="s">
        <v>143</v>
      </c>
      <c r="G301" s="1" t="s">
        <v>194</v>
      </c>
      <c r="H301" s="1" t="s">
        <v>195</v>
      </c>
      <c r="I301" s="16"/>
      <c r="J301" s="145">
        <f t="shared" ref="J301:K303" si="19">J302</f>
        <v>92790</v>
      </c>
      <c r="K301" s="145">
        <f t="shared" si="19"/>
        <v>88990</v>
      </c>
      <c r="L301" s="230">
        <f t="shared" si="18"/>
        <v>95.904731113266521</v>
      </c>
    </row>
    <row r="302" spans="1:12">
      <c r="A302" s="2" t="s">
        <v>111</v>
      </c>
      <c r="B302" s="79" t="s">
        <v>44</v>
      </c>
      <c r="C302" s="1" t="s">
        <v>2</v>
      </c>
      <c r="D302" s="1" t="s">
        <v>14</v>
      </c>
      <c r="E302" s="1" t="s">
        <v>20</v>
      </c>
      <c r="F302" s="1" t="s">
        <v>143</v>
      </c>
      <c r="G302" s="1" t="s">
        <v>194</v>
      </c>
      <c r="H302" s="1" t="s">
        <v>208</v>
      </c>
      <c r="I302" s="16"/>
      <c r="J302" s="145">
        <f>J303+J305</f>
        <v>92790</v>
      </c>
      <c r="K302" s="145">
        <f>K303+K305</f>
        <v>88990</v>
      </c>
      <c r="L302" s="230">
        <f t="shared" si="18"/>
        <v>95.904731113266521</v>
      </c>
    </row>
    <row r="303" spans="1:12" ht="25.5">
      <c r="A303" s="191" t="s">
        <v>482</v>
      </c>
      <c r="B303" s="79" t="s">
        <v>44</v>
      </c>
      <c r="C303" s="1" t="s">
        <v>2</v>
      </c>
      <c r="D303" s="1" t="s">
        <v>14</v>
      </c>
      <c r="E303" s="1" t="s">
        <v>20</v>
      </c>
      <c r="F303" s="1" t="s">
        <v>143</v>
      </c>
      <c r="G303" s="1" t="s">
        <v>194</v>
      </c>
      <c r="H303" s="1" t="s">
        <v>208</v>
      </c>
      <c r="I303" s="16" t="s">
        <v>118</v>
      </c>
      <c r="J303" s="145">
        <f t="shared" si="19"/>
        <v>8990</v>
      </c>
      <c r="K303" s="145">
        <f t="shared" si="19"/>
        <v>8990</v>
      </c>
      <c r="L303" s="230">
        <f t="shared" si="18"/>
        <v>100</v>
      </c>
    </row>
    <row r="304" spans="1:12" ht="25.5">
      <c r="A304" s="92" t="s">
        <v>122</v>
      </c>
      <c r="B304" s="79" t="s">
        <v>44</v>
      </c>
      <c r="C304" s="1" t="s">
        <v>2</v>
      </c>
      <c r="D304" s="1" t="s">
        <v>14</v>
      </c>
      <c r="E304" s="1" t="s">
        <v>20</v>
      </c>
      <c r="F304" s="1" t="s">
        <v>143</v>
      </c>
      <c r="G304" s="1" t="s">
        <v>194</v>
      </c>
      <c r="H304" s="1" t="s">
        <v>208</v>
      </c>
      <c r="I304" s="16" t="s">
        <v>119</v>
      </c>
      <c r="J304" s="145">
        <v>8990</v>
      </c>
      <c r="K304" s="145">
        <v>8990</v>
      </c>
      <c r="L304" s="230">
        <f t="shared" si="18"/>
        <v>100</v>
      </c>
    </row>
    <row r="305" spans="1:12" s="181" customFormat="1">
      <c r="A305" s="12" t="s">
        <v>128</v>
      </c>
      <c r="B305" s="79" t="s">
        <v>44</v>
      </c>
      <c r="C305" s="182" t="s">
        <v>2</v>
      </c>
      <c r="D305" s="182" t="s">
        <v>14</v>
      </c>
      <c r="E305" s="182" t="s">
        <v>20</v>
      </c>
      <c r="F305" s="182" t="s">
        <v>143</v>
      </c>
      <c r="G305" s="182" t="s">
        <v>194</v>
      </c>
      <c r="H305" s="182" t="s">
        <v>208</v>
      </c>
      <c r="I305" s="180" t="s">
        <v>127</v>
      </c>
      <c r="J305" s="145">
        <f>J306</f>
        <v>83800</v>
      </c>
      <c r="K305" s="145">
        <f>K306</f>
        <v>80000</v>
      </c>
      <c r="L305" s="230">
        <f t="shared" si="18"/>
        <v>95.465393794749403</v>
      </c>
    </row>
    <row r="306" spans="1:12" s="181" customFormat="1">
      <c r="A306" s="190" t="s">
        <v>149</v>
      </c>
      <c r="B306" s="79" t="s">
        <v>44</v>
      </c>
      <c r="C306" s="182" t="s">
        <v>2</v>
      </c>
      <c r="D306" s="182" t="s">
        <v>14</v>
      </c>
      <c r="E306" s="182" t="s">
        <v>20</v>
      </c>
      <c r="F306" s="182" t="s">
        <v>143</v>
      </c>
      <c r="G306" s="182" t="s">
        <v>194</v>
      </c>
      <c r="H306" s="182" t="s">
        <v>208</v>
      </c>
      <c r="I306" s="180" t="s">
        <v>148</v>
      </c>
      <c r="J306" s="145">
        <v>83800</v>
      </c>
      <c r="K306" s="145">
        <v>80000</v>
      </c>
      <c r="L306" s="230">
        <f t="shared" si="18"/>
        <v>95.465393794749403</v>
      </c>
    </row>
    <row r="307" spans="1:12" ht="25.5">
      <c r="A307" s="2" t="s">
        <v>193</v>
      </c>
      <c r="B307" s="79" t="s">
        <v>44</v>
      </c>
      <c r="C307" s="1" t="s">
        <v>2</v>
      </c>
      <c r="D307" s="1" t="s">
        <v>14</v>
      </c>
      <c r="E307" s="1" t="s">
        <v>20</v>
      </c>
      <c r="F307" s="1" t="s">
        <v>80</v>
      </c>
      <c r="G307" s="1" t="s">
        <v>194</v>
      </c>
      <c r="H307" s="1" t="s">
        <v>195</v>
      </c>
      <c r="I307" s="16"/>
      <c r="J307" s="145">
        <f t="shared" ref="J307:K309" si="20">J308</f>
        <v>12000</v>
      </c>
      <c r="K307" s="145">
        <f t="shared" si="20"/>
        <v>12000</v>
      </c>
      <c r="L307" s="230">
        <f t="shared" si="18"/>
        <v>100</v>
      </c>
    </row>
    <row r="308" spans="1:12">
      <c r="A308" s="2" t="s">
        <v>111</v>
      </c>
      <c r="B308" s="79" t="s">
        <v>44</v>
      </c>
      <c r="C308" s="79" t="s">
        <v>2</v>
      </c>
      <c r="D308" s="79" t="s">
        <v>14</v>
      </c>
      <c r="E308" s="79" t="s">
        <v>20</v>
      </c>
      <c r="F308" s="107" t="s">
        <v>80</v>
      </c>
      <c r="G308" s="79" t="s">
        <v>194</v>
      </c>
      <c r="H308" s="79" t="s">
        <v>208</v>
      </c>
      <c r="I308" s="117"/>
      <c r="J308" s="145">
        <f t="shared" si="20"/>
        <v>12000</v>
      </c>
      <c r="K308" s="145">
        <f t="shared" si="20"/>
        <v>12000</v>
      </c>
      <c r="L308" s="230">
        <f t="shared" si="18"/>
        <v>100</v>
      </c>
    </row>
    <row r="309" spans="1:12" ht="15.75" customHeight="1">
      <c r="A309" s="14" t="s">
        <v>128</v>
      </c>
      <c r="B309" s="79" t="s">
        <v>44</v>
      </c>
      <c r="C309" s="79" t="s">
        <v>2</v>
      </c>
      <c r="D309" s="79" t="s">
        <v>14</v>
      </c>
      <c r="E309" s="79" t="s">
        <v>20</v>
      </c>
      <c r="F309" s="107" t="s">
        <v>80</v>
      </c>
      <c r="G309" s="79" t="s">
        <v>194</v>
      </c>
      <c r="H309" s="79" t="s">
        <v>208</v>
      </c>
      <c r="I309" s="160" t="s">
        <v>127</v>
      </c>
      <c r="J309" s="145">
        <f t="shared" si="20"/>
        <v>12000</v>
      </c>
      <c r="K309" s="145">
        <f t="shared" si="20"/>
        <v>12000</v>
      </c>
      <c r="L309" s="230">
        <f t="shared" si="18"/>
        <v>100</v>
      </c>
    </row>
    <row r="310" spans="1:12" ht="25.5">
      <c r="A310" s="86" t="s">
        <v>134</v>
      </c>
      <c r="B310" s="79" t="s">
        <v>44</v>
      </c>
      <c r="C310" s="79" t="s">
        <v>2</v>
      </c>
      <c r="D310" s="79" t="s">
        <v>14</v>
      </c>
      <c r="E310" s="79" t="s">
        <v>20</v>
      </c>
      <c r="F310" s="107" t="s">
        <v>80</v>
      </c>
      <c r="G310" s="79" t="s">
        <v>194</v>
      </c>
      <c r="H310" s="79" t="s">
        <v>208</v>
      </c>
      <c r="I310" s="160" t="s">
        <v>135</v>
      </c>
      <c r="J310" s="145">
        <v>12000</v>
      </c>
      <c r="K310" s="145">
        <v>12000</v>
      </c>
      <c r="L310" s="230">
        <f t="shared" si="18"/>
        <v>100</v>
      </c>
    </row>
    <row r="311" spans="1:12">
      <c r="A311" s="7" t="s">
        <v>106</v>
      </c>
      <c r="B311" s="1" t="s">
        <v>44</v>
      </c>
      <c r="C311" s="1" t="s">
        <v>2</v>
      </c>
      <c r="D311" s="1" t="s">
        <v>14</v>
      </c>
      <c r="E311" s="1" t="s">
        <v>105</v>
      </c>
      <c r="F311" s="1" t="s">
        <v>84</v>
      </c>
      <c r="G311" s="1" t="s">
        <v>194</v>
      </c>
      <c r="H311" s="1" t="s">
        <v>195</v>
      </c>
      <c r="I311" s="16"/>
      <c r="J311" s="142">
        <f>J312</f>
        <v>12502700</v>
      </c>
      <c r="K311" s="195">
        <f>K312</f>
        <v>12335907.070000002</v>
      </c>
      <c r="L311" s="230">
        <f t="shared" si="18"/>
        <v>98.665944715941379</v>
      </c>
    </row>
    <row r="312" spans="1:12" ht="25.5">
      <c r="A312" s="2" t="s">
        <v>110</v>
      </c>
      <c r="B312" s="1" t="s">
        <v>44</v>
      </c>
      <c r="C312" s="1" t="s">
        <v>2</v>
      </c>
      <c r="D312" s="1" t="s">
        <v>14</v>
      </c>
      <c r="E312" s="1" t="s">
        <v>105</v>
      </c>
      <c r="F312" s="1" t="s">
        <v>84</v>
      </c>
      <c r="G312" s="1" t="s">
        <v>194</v>
      </c>
      <c r="H312" s="1" t="s">
        <v>204</v>
      </c>
      <c r="I312" s="16"/>
      <c r="J312" s="102">
        <f>J313+J315+J317</f>
        <v>12502700</v>
      </c>
      <c r="K312" s="193">
        <f>K313+K315+K317</f>
        <v>12335907.070000002</v>
      </c>
      <c r="L312" s="230">
        <f t="shared" si="18"/>
        <v>98.665944715941379</v>
      </c>
    </row>
    <row r="313" spans="1:12" ht="51.75" customHeight="1">
      <c r="A313" s="92" t="s">
        <v>120</v>
      </c>
      <c r="B313" s="1" t="s">
        <v>44</v>
      </c>
      <c r="C313" s="1" t="s">
        <v>2</v>
      </c>
      <c r="D313" s="1" t="s">
        <v>14</v>
      </c>
      <c r="E313" s="1" t="s">
        <v>105</v>
      </c>
      <c r="F313" s="1" t="s">
        <v>84</v>
      </c>
      <c r="G313" s="1" t="s">
        <v>194</v>
      </c>
      <c r="H313" s="1" t="s">
        <v>204</v>
      </c>
      <c r="I313" s="16" t="s">
        <v>116</v>
      </c>
      <c r="J313" s="102">
        <f>J314</f>
        <v>12009744.710000001</v>
      </c>
      <c r="K313" s="193">
        <f>K314</f>
        <v>11882528.280000001</v>
      </c>
      <c r="L313" s="230">
        <f t="shared" si="18"/>
        <v>98.940723278704894</v>
      </c>
    </row>
    <row r="314" spans="1:12">
      <c r="A314" s="92" t="s">
        <v>131</v>
      </c>
      <c r="B314" s="1" t="s">
        <v>44</v>
      </c>
      <c r="C314" s="1" t="s">
        <v>2</v>
      </c>
      <c r="D314" s="1" t="s">
        <v>14</v>
      </c>
      <c r="E314" s="1" t="s">
        <v>105</v>
      </c>
      <c r="F314" s="1" t="s">
        <v>84</v>
      </c>
      <c r="G314" s="1" t="s">
        <v>194</v>
      </c>
      <c r="H314" s="1" t="s">
        <v>204</v>
      </c>
      <c r="I314" s="16" t="s">
        <v>130</v>
      </c>
      <c r="J314" s="102">
        <v>12009744.710000001</v>
      </c>
      <c r="K314" s="193">
        <f>9066640.65+122544.71+2693342.92</f>
        <v>11882528.280000001</v>
      </c>
      <c r="L314" s="230">
        <f t="shared" si="18"/>
        <v>98.940723278704894</v>
      </c>
    </row>
    <row r="315" spans="1:12" ht="25.5">
      <c r="A315" s="191" t="s">
        <v>482</v>
      </c>
      <c r="B315" s="1" t="s">
        <v>44</v>
      </c>
      <c r="C315" s="1" t="s">
        <v>2</v>
      </c>
      <c r="D315" s="1" t="s">
        <v>14</v>
      </c>
      <c r="E315" s="1" t="s">
        <v>105</v>
      </c>
      <c r="F315" s="1" t="s">
        <v>84</v>
      </c>
      <c r="G315" s="1" t="s">
        <v>194</v>
      </c>
      <c r="H315" s="1" t="s">
        <v>204</v>
      </c>
      <c r="I315" s="16" t="s">
        <v>118</v>
      </c>
      <c r="J315" s="102">
        <f>J316</f>
        <v>490955.29</v>
      </c>
      <c r="K315" s="193">
        <f>K316</f>
        <v>452779.49</v>
      </c>
      <c r="L315" s="230">
        <f t="shared" si="18"/>
        <v>92.224179924815559</v>
      </c>
    </row>
    <row r="316" spans="1:12" ht="25.5">
      <c r="A316" s="92" t="s">
        <v>122</v>
      </c>
      <c r="B316" s="1" t="s">
        <v>44</v>
      </c>
      <c r="C316" s="1" t="s">
        <v>2</v>
      </c>
      <c r="D316" s="1" t="s">
        <v>14</v>
      </c>
      <c r="E316" s="1" t="s">
        <v>105</v>
      </c>
      <c r="F316" s="1" t="s">
        <v>84</v>
      </c>
      <c r="G316" s="1" t="s">
        <v>194</v>
      </c>
      <c r="H316" s="1" t="s">
        <v>204</v>
      </c>
      <c r="I316" s="16" t="s">
        <v>119</v>
      </c>
      <c r="J316" s="102">
        <v>490955.29</v>
      </c>
      <c r="K316" s="193">
        <v>452779.49</v>
      </c>
      <c r="L316" s="230">
        <f t="shared" si="18"/>
        <v>92.224179924815559</v>
      </c>
    </row>
    <row r="317" spans="1:12" s="181" customFormat="1">
      <c r="A317" s="190" t="s">
        <v>100</v>
      </c>
      <c r="B317" s="182" t="s">
        <v>44</v>
      </c>
      <c r="C317" s="182" t="s">
        <v>2</v>
      </c>
      <c r="D317" s="182" t="s">
        <v>14</v>
      </c>
      <c r="E317" s="182" t="s">
        <v>105</v>
      </c>
      <c r="F317" s="182" t="s">
        <v>84</v>
      </c>
      <c r="G317" s="182" t="s">
        <v>194</v>
      </c>
      <c r="H317" s="182" t="s">
        <v>204</v>
      </c>
      <c r="I317" s="180" t="s">
        <v>97</v>
      </c>
      <c r="J317" s="193">
        <f>J318</f>
        <v>2000</v>
      </c>
      <c r="K317" s="193">
        <f>K318</f>
        <v>599.29999999999995</v>
      </c>
      <c r="L317" s="230">
        <f t="shared" si="18"/>
        <v>29.964999999999996</v>
      </c>
    </row>
    <row r="318" spans="1:12" s="181" customFormat="1">
      <c r="A318" s="192" t="s">
        <v>161</v>
      </c>
      <c r="B318" s="182" t="s">
        <v>44</v>
      </c>
      <c r="C318" s="182" t="s">
        <v>2</v>
      </c>
      <c r="D318" s="182" t="s">
        <v>14</v>
      </c>
      <c r="E318" s="182" t="s">
        <v>105</v>
      </c>
      <c r="F318" s="182" t="s">
        <v>84</v>
      </c>
      <c r="G318" s="182" t="s">
        <v>194</v>
      </c>
      <c r="H318" s="182" t="s">
        <v>204</v>
      </c>
      <c r="I318" s="180" t="s">
        <v>160</v>
      </c>
      <c r="J318" s="193">
        <v>2000</v>
      </c>
      <c r="K318" s="193">
        <v>599.29999999999995</v>
      </c>
      <c r="L318" s="230">
        <f t="shared" si="18"/>
        <v>29.964999999999996</v>
      </c>
    </row>
    <row r="319" spans="1:12">
      <c r="A319" s="2"/>
      <c r="B319" s="57"/>
      <c r="C319" s="1"/>
      <c r="D319" s="1"/>
      <c r="E319" s="1"/>
      <c r="F319" s="1"/>
      <c r="G319" s="1"/>
      <c r="H319" s="1"/>
      <c r="I319" s="16"/>
      <c r="J319" s="102"/>
      <c r="K319" s="193"/>
      <c r="L319" s="193"/>
    </row>
    <row r="320" spans="1:12" ht="15.75">
      <c r="A320" s="31" t="s">
        <v>5</v>
      </c>
      <c r="B320" s="32" t="s">
        <v>44</v>
      </c>
      <c r="C320" s="37" t="s">
        <v>31</v>
      </c>
      <c r="D320" s="1"/>
      <c r="E320" s="1"/>
      <c r="F320" s="1"/>
      <c r="G320" s="1"/>
      <c r="H320" s="1"/>
      <c r="I320" s="16"/>
      <c r="J320" s="140">
        <f>J321+J335</f>
        <v>9643599.6900000013</v>
      </c>
      <c r="K320" s="140">
        <f>K321+K335</f>
        <v>8199319.1299999999</v>
      </c>
      <c r="L320" s="228">
        <f>K320/J320*100</f>
        <v>85.023428943264221</v>
      </c>
    </row>
    <row r="321" spans="1:12">
      <c r="A321" s="22" t="s">
        <v>21</v>
      </c>
      <c r="B321" s="17" t="s">
        <v>44</v>
      </c>
      <c r="C321" s="17" t="s">
        <v>31</v>
      </c>
      <c r="D321" s="17" t="s">
        <v>16</v>
      </c>
      <c r="E321" s="17"/>
      <c r="F321" s="17"/>
      <c r="G321" s="17"/>
      <c r="H321" s="1"/>
      <c r="I321" s="16"/>
      <c r="J321" s="141">
        <f>J322</f>
        <v>7211267.3200000003</v>
      </c>
      <c r="K321" s="141">
        <f>K322</f>
        <v>5778349.54</v>
      </c>
      <c r="L321" s="229">
        <f>K321/J321*100</f>
        <v>80.129459685596558</v>
      </c>
    </row>
    <row r="322" spans="1:12" ht="38.25">
      <c r="A322" s="183" t="s">
        <v>366</v>
      </c>
      <c r="B322" s="1" t="s">
        <v>44</v>
      </c>
      <c r="C322" s="1" t="s">
        <v>31</v>
      </c>
      <c r="D322" s="1" t="s">
        <v>16</v>
      </c>
      <c r="E322" s="1" t="s">
        <v>20</v>
      </c>
      <c r="F322" s="1" t="s">
        <v>84</v>
      </c>
      <c r="G322" s="1" t="s">
        <v>194</v>
      </c>
      <c r="H322" s="1" t="s">
        <v>195</v>
      </c>
      <c r="I322" s="20"/>
      <c r="J322" s="142">
        <f>J323+J327</f>
        <v>7211267.3200000003</v>
      </c>
      <c r="K322" s="195">
        <f>K323+K327</f>
        <v>5778349.54</v>
      </c>
      <c r="L322" s="233">
        <f>K322/J322*100</f>
        <v>80.129459685596558</v>
      </c>
    </row>
    <row r="323" spans="1:12" ht="25.5">
      <c r="A323" s="2" t="s">
        <v>185</v>
      </c>
      <c r="B323" s="1" t="s">
        <v>44</v>
      </c>
      <c r="C323" s="1" t="s">
        <v>31</v>
      </c>
      <c r="D323" s="1" t="s">
        <v>16</v>
      </c>
      <c r="E323" s="1" t="s">
        <v>20</v>
      </c>
      <c r="F323" s="1" t="s">
        <v>163</v>
      </c>
      <c r="G323" s="1" t="s">
        <v>194</v>
      </c>
      <c r="H323" s="1" t="s">
        <v>195</v>
      </c>
      <c r="I323" s="20"/>
      <c r="J323" s="142">
        <f t="shared" ref="J323:K325" si="21">J324</f>
        <v>2343050</v>
      </c>
      <c r="K323" s="195">
        <f t="shared" si="21"/>
        <v>2130309.7999999998</v>
      </c>
      <c r="L323" s="233">
        <f t="shared" ref="L323:L333" si="22">K323/J323*100</f>
        <v>90.920373018074713</v>
      </c>
    </row>
    <row r="324" spans="1:12" ht="38.25">
      <c r="A324" s="12" t="s">
        <v>91</v>
      </c>
      <c r="B324" s="1" t="s">
        <v>44</v>
      </c>
      <c r="C324" s="13" t="s">
        <v>31</v>
      </c>
      <c r="D324" s="13" t="s">
        <v>16</v>
      </c>
      <c r="E324" s="1" t="s">
        <v>20</v>
      </c>
      <c r="F324" s="1" t="s">
        <v>163</v>
      </c>
      <c r="G324" s="1" t="s">
        <v>194</v>
      </c>
      <c r="H324" s="13" t="s">
        <v>215</v>
      </c>
      <c r="I324" s="20"/>
      <c r="J324" s="142">
        <f t="shared" si="21"/>
        <v>2343050</v>
      </c>
      <c r="K324" s="195">
        <f t="shared" si="21"/>
        <v>2130309.7999999998</v>
      </c>
      <c r="L324" s="233">
        <f t="shared" si="22"/>
        <v>90.920373018074713</v>
      </c>
    </row>
    <row r="325" spans="1:12" ht="25.5">
      <c r="A325" s="12" t="s">
        <v>90</v>
      </c>
      <c r="B325" s="1" t="s">
        <v>44</v>
      </c>
      <c r="C325" s="13" t="s">
        <v>31</v>
      </c>
      <c r="D325" s="13" t="s">
        <v>16</v>
      </c>
      <c r="E325" s="1" t="s">
        <v>20</v>
      </c>
      <c r="F325" s="1" t="s">
        <v>163</v>
      </c>
      <c r="G325" s="1" t="s">
        <v>194</v>
      </c>
      <c r="H325" s="13" t="s">
        <v>215</v>
      </c>
      <c r="I325" s="20" t="s">
        <v>89</v>
      </c>
      <c r="J325" s="142">
        <f t="shared" si="21"/>
        <v>2343050</v>
      </c>
      <c r="K325" s="195">
        <f t="shared" si="21"/>
        <v>2130309.7999999998</v>
      </c>
      <c r="L325" s="233">
        <f t="shared" si="22"/>
        <v>90.920373018074713</v>
      </c>
    </row>
    <row r="326" spans="1:12">
      <c r="A326" s="12" t="s">
        <v>93</v>
      </c>
      <c r="B326" s="1" t="s">
        <v>44</v>
      </c>
      <c r="C326" s="13" t="s">
        <v>31</v>
      </c>
      <c r="D326" s="13" t="s">
        <v>16</v>
      </c>
      <c r="E326" s="1" t="s">
        <v>20</v>
      </c>
      <c r="F326" s="1" t="s">
        <v>163</v>
      </c>
      <c r="G326" s="1" t="s">
        <v>194</v>
      </c>
      <c r="H326" s="13" t="s">
        <v>215</v>
      </c>
      <c r="I326" s="20" t="s">
        <v>92</v>
      </c>
      <c r="J326" s="142">
        <v>2343050</v>
      </c>
      <c r="K326" s="195">
        <v>2130309.7999999998</v>
      </c>
      <c r="L326" s="233">
        <f t="shared" si="22"/>
        <v>90.920373018074713</v>
      </c>
    </row>
    <row r="327" spans="1:12" ht="25.5" customHeight="1">
      <c r="A327" s="130" t="s">
        <v>262</v>
      </c>
      <c r="B327" s="1" t="s">
        <v>44</v>
      </c>
      <c r="C327" s="13" t="s">
        <v>31</v>
      </c>
      <c r="D327" s="13" t="s">
        <v>16</v>
      </c>
      <c r="E327" s="1" t="s">
        <v>20</v>
      </c>
      <c r="F327" s="88" t="s">
        <v>177</v>
      </c>
      <c r="G327" s="88" t="s">
        <v>194</v>
      </c>
      <c r="H327" s="128" t="s">
        <v>195</v>
      </c>
      <c r="I327" s="129"/>
      <c r="J327" s="146">
        <f>J331+J328</f>
        <v>4868217.32</v>
      </c>
      <c r="K327" s="146">
        <f>K331+K328</f>
        <v>3648039.74</v>
      </c>
      <c r="L327" s="233">
        <f t="shared" si="22"/>
        <v>74.935844071973349</v>
      </c>
    </row>
    <row r="328" spans="1:12" s="106" customFormat="1" ht="51">
      <c r="A328" s="86" t="s">
        <v>384</v>
      </c>
      <c r="B328" s="79" t="s">
        <v>44</v>
      </c>
      <c r="C328" s="185" t="s">
        <v>31</v>
      </c>
      <c r="D328" s="185" t="s">
        <v>16</v>
      </c>
      <c r="E328" s="182" t="s">
        <v>20</v>
      </c>
      <c r="F328" s="182" t="s">
        <v>177</v>
      </c>
      <c r="G328" s="182" t="s">
        <v>194</v>
      </c>
      <c r="H328" s="182" t="s">
        <v>383</v>
      </c>
      <c r="I328" s="89"/>
      <c r="J328" s="209">
        <f>J329</f>
        <v>4170517.32</v>
      </c>
      <c r="K328" s="209">
        <f>K329</f>
        <v>3230469.22</v>
      </c>
      <c r="L328" s="233">
        <f t="shared" si="22"/>
        <v>77.459676393335315</v>
      </c>
    </row>
    <row r="329" spans="1:12" s="106" customFormat="1" ht="25.5">
      <c r="A329" s="184" t="s">
        <v>90</v>
      </c>
      <c r="B329" s="79" t="s">
        <v>44</v>
      </c>
      <c r="C329" s="185" t="s">
        <v>31</v>
      </c>
      <c r="D329" s="185" t="s">
        <v>16</v>
      </c>
      <c r="E329" s="182" t="s">
        <v>20</v>
      </c>
      <c r="F329" s="182" t="s">
        <v>177</v>
      </c>
      <c r="G329" s="182" t="s">
        <v>194</v>
      </c>
      <c r="H329" s="182" t="s">
        <v>383</v>
      </c>
      <c r="I329" s="89" t="s">
        <v>89</v>
      </c>
      <c r="J329" s="209">
        <f>J330</f>
        <v>4170517.32</v>
      </c>
      <c r="K329" s="209">
        <f>K330</f>
        <v>3230469.22</v>
      </c>
      <c r="L329" s="233">
        <f t="shared" si="22"/>
        <v>77.459676393335315</v>
      </c>
    </row>
    <row r="330" spans="1:12" s="106" customFormat="1">
      <c r="A330" s="186" t="s">
        <v>93</v>
      </c>
      <c r="B330" s="79" t="s">
        <v>44</v>
      </c>
      <c r="C330" s="185" t="s">
        <v>31</v>
      </c>
      <c r="D330" s="185" t="s">
        <v>16</v>
      </c>
      <c r="E330" s="182" t="s">
        <v>20</v>
      </c>
      <c r="F330" s="182" t="s">
        <v>177</v>
      </c>
      <c r="G330" s="182" t="s">
        <v>194</v>
      </c>
      <c r="H330" s="182" t="s">
        <v>383</v>
      </c>
      <c r="I330" s="89" t="s">
        <v>92</v>
      </c>
      <c r="J330" s="209">
        <v>4170517.32</v>
      </c>
      <c r="K330" s="209">
        <v>3230469.22</v>
      </c>
      <c r="L330" s="233">
        <f t="shared" si="22"/>
        <v>77.459676393335315</v>
      </c>
    </row>
    <row r="331" spans="1:12" ht="38.25">
      <c r="A331" s="127" t="s">
        <v>263</v>
      </c>
      <c r="B331" s="1" t="s">
        <v>44</v>
      </c>
      <c r="C331" s="13" t="s">
        <v>31</v>
      </c>
      <c r="D331" s="13" t="s">
        <v>16</v>
      </c>
      <c r="E331" s="1" t="s">
        <v>20</v>
      </c>
      <c r="F331" s="88" t="s">
        <v>177</v>
      </c>
      <c r="G331" s="88" t="s">
        <v>194</v>
      </c>
      <c r="H331" s="171" t="s">
        <v>289</v>
      </c>
      <c r="I331" s="129"/>
      <c r="J331" s="146">
        <f t="shared" ref="J331:K332" si="23">J332</f>
        <v>697700</v>
      </c>
      <c r="K331" s="146">
        <f t="shared" si="23"/>
        <v>417570.52</v>
      </c>
      <c r="L331" s="233">
        <f t="shared" si="22"/>
        <v>59.849580048731553</v>
      </c>
    </row>
    <row r="332" spans="1:12" ht="25.5">
      <c r="A332" s="12" t="s">
        <v>90</v>
      </c>
      <c r="B332" s="1" t="s">
        <v>44</v>
      </c>
      <c r="C332" s="13" t="s">
        <v>31</v>
      </c>
      <c r="D332" s="13" t="s">
        <v>16</v>
      </c>
      <c r="E332" s="1" t="s">
        <v>20</v>
      </c>
      <c r="F332" s="88" t="s">
        <v>177</v>
      </c>
      <c r="G332" s="88" t="s">
        <v>194</v>
      </c>
      <c r="H332" s="171" t="s">
        <v>289</v>
      </c>
      <c r="I332" s="129" t="s">
        <v>89</v>
      </c>
      <c r="J332" s="146">
        <f t="shared" si="23"/>
        <v>697700</v>
      </c>
      <c r="K332" s="146">
        <f t="shared" si="23"/>
        <v>417570.52</v>
      </c>
      <c r="L332" s="233">
        <f t="shared" si="22"/>
        <v>59.849580048731553</v>
      </c>
    </row>
    <row r="333" spans="1:12">
      <c r="A333" s="12" t="s">
        <v>93</v>
      </c>
      <c r="B333" s="1" t="s">
        <v>44</v>
      </c>
      <c r="C333" s="13" t="s">
        <v>31</v>
      </c>
      <c r="D333" s="13" t="s">
        <v>16</v>
      </c>
      <c r="E333" s="1" t="s">
        <v>20</v>
      </c>
      <c r="F333" s="88" t="s">
        <v>177</v>
      </c>
      <c r="G333" s="88" t="s">
        <v>194</v>
      </c>
      <c r="H333" s="171" t="s">
        <v>289</v>
      </c>
      <c r="I333" s="129" t="s">
        <v>92</v>
      </c>
      <c r="J333" s="146">
        <f>197700+500000</f>
        <v>697700</v>
      </c>
      <c r="K333" s="146">
        <v>417570.52</v>
      </c>
      <c r="L333" s="233">
        <f t="shared" si="22"/>
        <v>59.849580048731553</v>
      </c>
    </row>
    <row r="334" spans="1:12">
      <c r="A334" s="90"/>
      <c r="B334" s="87"/>
      <c r="C334" s="88"/>
      <c r="D334" s="88"/>
      <c r="E334" s="88"/>
      <c r="F334" s="88"/>
      <c r="G334" s="88"/>
      <c r="H334" s="88"/>
      <c r="I334" s="89"/>
      <c r="J334" s="143"/>
      <c r="K334" s="143"/>
      <c r="L334" s="143"/>
    </row>
    <row r="335" spans="1:12">
      <c r="A335" s="22" t="s">
        <v>68</v>
      </c>
      <c r="B335" s="17" t="s">
        <v>44</v>
      </c>
      <c r="C335" s="17" t="s">
        <v>31</v>
      </c>
      <c r="D335" s="17" t="s">
        <v>3</v>
      </c>
      <c r="E335" s="17"/>
      <c r="F335" s="17"/>
      <c r="G335" s="17"/>
      <c r="H335" s="1"/>
      <c r="I335" s="16"/>
      <c r="J335" s="141">
        <f>J336</f>
        <v>2432332.37</v>
      </c>
      <c r="K335" s="141">
        <f>K336</f>
        <v>2420969.59</v>
      </c>
      <c r="L335" s="229">
        <f>K335/J335*100</f>
        <v>99.532844271607487</v>
      </c>
    </row>
    <row r="336" spans="1:12">
      <c r="A336" s="7" t="s">
        <v>106</v>
      </c>
      <c r="B336" s="1" t="s">
        <v>44</v>
      </c>
      <c r="C336" s="1" t="s">
        <v>31</v>
      </c>
      <c r="D336" s="1" t="s">
        <v>3</v>
      </c>
      <c r="E336" s="1" t="s">
        <v>105</v>
      </c>
      <c r="F336" s="1" t="s">
        <v>84</v>
      </c>
      <c r="G336" s="1" t="s">
        <v>194</v>
      </c>
      <c r="H336" s="1" t="s">
        <v>195</v>
      </c>
      <c r="I336" s="16"/>
      <c r="J336" s="102">
        <f>J340+J337</f>
        <v>2432332.37</v>
      </c>
      <c r="K336" s="193">
        <f>K340+K337</f>
        <v>2420969.59</v>
      </c>
      <c r="L336" s="232">
        <f>K336/J336*100</f>
        <v>99.532844271607487</v>
      </c>
    </row>
    <row r="337" spans="1:12" ht="25.5">
      <c r="A337" s="2" t="s">
        <v>67</v>
      </c>
      <c r="B337" s="1" t="s">
        <v>44</v>
      </c>
      <c r="C337" s="1" t="s">
        <v>31</v>
      </c>
      <c r="D337" s="1" t="s">
        <v>3</v>
      </c>
      <c r="E337" s="88" t="s">
        <v>105</v>
      </c>
      <c r="F337" s="88" t="s">
        <v>84</v>
      </c>
      <c r="G337" s="88" t="s">
        <v>194</v>
      </c>
      <c r="H337" s="88" t="s">
        <v>216</v>
      </c>
      <c r="I337" s="89"/>
      <c r="J337" s="143">
        <f>J338</f>
        <v>129367</v>
      </c>
      <c r="K337" s="143">
        <f>K338</f>
        <v>119104.22</v>
      </c>
      <c r="L337" s="232">
        <f t="shared" ref="L337:L344" si="24">K337/J337*100</f>
        <v>92.066925877542189</v>
      </c>
    </row>
    <row r="338" spans="1:12">
      <c r="A338" s="12" t="s">
        <v>128</v>
      </c>
      <c r="B338" s="1" t="s">
        <v>44</v>
      </c>
      <c r="C338" s="1" t="s">
        <v>31</v>
      </c>
      <c r="D338" s="1" t="s">
        <v>3</v>
      </c>
      <c r="E338" s="88" t="s">
        <v>105</v>
      </c>
      <c r="F338" s="88" t="s">
        <v>84</v>
      </c>
      <c r="G338" s="88" t="s">
        <v>194</v>
      </c>
      <c r="H338" s="88" t="s">
        <v>216</v>
      </c>
      <c r="I338" s="89" t="s">
        <v>127</v>
      </c>
      <c r="J338" s="143">
        <f>J339</f>
        <v>129367</v>
      </c>
      <c r="K338" s="143">
        <f>K339</f>
        <v>119104.22</v>
      </c>
      <c r="L338" s="232">
        <f t="shared" si="24"/>
        <v>92.066925877542189</v>
      </c>
    </row>
    <row r="339" spans="1:12" ht="25.5">
      <c r="A339" s="153" t="s">
        <v>134</v>
      </c>
      <c r="B339" s="1" t="s">
        <v>44</v>
      </c>
      <c r="C339" s="1" t="s">
        <v>31</v>
      </c>
      <c r="D339" s="1" t="s">
        <v>3</v>
      </c>
      <c r="E339" s="88" t="s">
        <v>105</v>
      </c>
      <c r="F339" s="88" t="s">
        <v>84</v>
      </c>
      <c r="G339" s="88" t="s">
        <v>194</v>
      </c>
      <c r="H339" s="88" t="s">
        <v>216</v>
      </c>
      <c r="I339" s="89" t="s">
        <v>135</v>
      </c>
      <c r="J339" s="143">
        <v>129367</v>
      </c>
      <c r="K339" s="143">
        <v>119104.22</v>
      </c>
      <c r="L339" s="232">
        <f t="shared" si="24"/>
        <v>92.066925877542189</v>
      </c>
    </row>
    <row r="340" spans="1:12" ht="51">
      <c r="A340" s="186" t="s">
        <v>413</v>
      </c>
      <c r="B340" s="1" t="s">
        <v>44</v>
      </c>
      <c r="C340" s="1" t="s">
        <v>31</v>
      </c>
      <c r="D340" s="1" t="s">
        <v>3</v>
      </c>
      <c r="E340" s="1" t="s">
        <v>105</v>
      </c>
      <c r="F340" s="1" t="s">
        <v>84</v>
      </c>
      <c r="G340" s="1" t="s">
        <v>194</v>
      </c>
      <c r="H340" s="1" t="s">
        <v>311</v>
      </c>
      <c r="I340" s="16"/>
      <c r="J340" s="102">
        <f>J341+J343</f>
        <v>2302965.37</v>
      </c>
      <c r="K340" s="193">
        <f>K341+K343</f>
        <v>2301865.3699999996</v>
      </c>
      <c r="L340" s="232">
        <f t="shared" si="24"/>
        <v>99.952235495403883</v>
      </c>
    </row>
    <row r="341" spans="1:12" ht="38.25">
      <c r="A341" s="92" t="s">
        <v>120</v>
      </c>
      <c r="B341" s="1" t="s">
        <v>44</v>
      </c>
      <c r="C341" s="1" t="s">
        <v>31</v>
      </c>
      <c r="D341" s="1" t="s">
        <v>3</v>
      </c>
      <c r="E341" s="1" t="s">
        <v>105</v>
      </c>
      <c r="F341" s="1" t="s">
        <v>84</v>
      </c>
      <c r="G341" s="88" t="s">
        <v>194</v>
      </c>
      <c r="H341" s="1" t="s">
        <v>311</v>
      </c>
      <c r="I341" s="89" t="s">
        <v>116</v>
      </c>
      <c r="J341" s="143">
        <f>J342</f>
        <v>1833623.76</v>
      </c>
      <c r="K341" s="143">
        <f>K342</f>
        <v>1833623.7599999998</v>
      </c>
      <c r="L341" s="232">
        <f t="shared" si="24"/>
        <v>99.999999999999986</v>
      </c>
    </row>
    <row r="342" spans="1:12">
      <c r="A342" s="92" t="s">
        <v>131</v>
      </c>
      <c r="B342" s="1" t="s">
        <v>44</v>
      </c>
      <c r="C342" s="1" t="s">
        <v>31</v>
      </c>
      <c r="D342" s="1" t="s">
        <v>3</v>
      </c>
      <c r="E342" s="1" t="s">
        <v>105</v>
      </c>
      <c r="F342" s="1" t="s">
        <v>84</v>
      </c>
      <c r="G342" s="88" t="s">
        <v>194</v>
      </c>
      <c r="H342" s="1" t="s">
        <v>311</v>
      </c>
      <c r="I342" s="89" t="s">
        <v>130</v>
      </c>
      <c r="J342" s="143">
        <v>1833623.76</v>
      </c>
      <c r="K342" s="143">
        <f>1365134.2+58122.15+410367.41</f>
        <v>1833623.7599999998</v>
      </c>
      <c r="L342" s="232">
        <f t="shared" si="24"/>
        <v>99.999999999999986</v>
      </c>
    </row>
    <row r="343" spans="1:12" ht="25.5">
      <c r="A343" s="191" t="s">
        <v>482</v>
      </c>
      <c r="B343" s="1" t="s">
        <v>44</v>
      </c>
      <c r="C343" s="1" t="s">
        <v>31</v>
      </c>
      <c r="D343" s="1" t="s">
        <v>3</v>
      </c>
      <c r="E343" s="1" t="s">
        <v>105</v>
      </c>
      <c r="F343" s="1" t="s">
        <v>84</v>
      </c>
      <c r="G343" s="88" t="s">
        <v>194</v>
      </c>
      <c r="H343" s="1" t="s">
        <v>311</v>
      </c>
      <c r="I343" s="89" t="s">
        <v>118</v>
      </c>
      <c r="J343" s="143">
        <f>J344</f>
        <v>469341.61</v>
      </c>
      <c r="K343" s="143">
        <f>K344</f>
        <v>468241.61</v>
      </c>
      <c r="L343" s="232">
        <f t="shared" si="24"/>
        <v>99.765629133116917</v>
      </c>
    </row>
    <row r="344" spans="1:12" ht="25.5">
      <c r="A344" s="92" t="s">
        <v>122</v>
      </c>
      <c r="B344" s="1" t="s">
        <v>44</v>
      </c>
      <c r="C344" s="1" t="s">
        <v>31</v>
      </c>
      <c r="D344" s="1" t="s">
        <v>3</v>
      </c>
      <c r="E344" s="1" t="s">
        <v>105</v>
      </c>
      <c r="F344" s="1" t="s">
        <v>84</v>
      </c>
      <c r="G344" s="88" t="s">
        <v>194</v>
      </c>
      <c r="H344" s="1" t="s">
        <v>311</v>
      </c>
      <c r="I344" s="89" t="s">
        <v>119</v>
      </c>
      <c r="J344" s="143">
        <v>469341.61</v>
      </c>
      <c r="K344" s="143">
        <v>468241.61</v>
      </c>
      <c r="L344" s="232">
        <f t="shared" si="24"/>
        <v>99.765629133116917</v>
      </c>
    </row>
    <row r="345" spans="1:12" s="181" customFormat="1">
      <c r="A345" s="153"/>
      <c r="B345" s="182"/>
      <c r="C345" s="182"/>
      <c r="D345" s="182"/>
      <c r="E345" s="182"/>
      <c r="F345" s="182"/>
      <c r="G345" s="88"/>
      <c r="H345" s="182"/>
      <c r="I345" s="89"/>
      <c r="J345" s="143"/>
      <c r="K345" s="143"/>
      <c r="L345" s="143"/>
    </row>
    <row r="346" spans="1:12" s="181" customFormat="1" ht="25.5">
      <c r="A346" s="218" t="s">
        <v>466</v>
      </c>
      <c r="B346" s="55" t="s">
        <v>465</v>
      </c>
      <c r="C346" s="113"/>
      <c r="D346" s="113"/>
      <c r="E346" s="132"/>
      <c r="F346" s="113"/>
      <c r="G346" s="113"/>
      <c r="H346" s="113"/>
      <c r="I346" s="51"/>
      <c r="J346" s="147">
        <f t="shared" ref="J346:K349" si="25">J347</f>
        <v>101151.6</v>
      </c>
      <c r="K346" s="147">
        <f t="shared" si="25"/>
        <v>79161.600000000006</v>
      </c>
      <c r="L346" s="235">
        <f>K346/J346*100</f>
        <v>78.260353766030406</v>
      </c>
    </row>
    <row r="347" spans="1:12" s="181" customFormat="1" ht="15.75">
      <c r="A347" s="31" t="s">
        <v>33</v>
      </c>
      <c r="B347" s="32" t="s">
        <v>465</v>
      </c>
      <c r="C347" s="32" t="s">
        <v>20</v>
      </c>
      <c r="D347" s="182"/>
      <c r="E347" s="182"/>
      <c r="F347" s="182"/>
      <c r="G347" s="182"/>
      <c r="H347" s="182"/>
      <c r="I347" s="182"/>
      <c r="J347" s="140">
        <f t="shared" si="25"/>
        <v>101151.6</v>
      </c>
      <c r="K347" s="140">
        <f t="shared" si="25"/>
        <v>79161.600000000006</v>
      </c>
      <c r="L347" s="228">
        <f>K347/J347*100</f>
        <v>78.260353766030406</v>
      </c>
    </row>
    <row r="348" spans="1:12" s="181" customFormat="1" ht="25.5">
      <c r="A348" s="22" t="s">
        <v>35</v>
      </c>
      <c r="B348" s="17" t="s">
        <v>465</v>
      </c>
      <c r="C348" s="17" t="s">
        <v>20</v>
      </c>
      <c r="D348" s="17" t="s">
        <v>3</v>
      </c>
      <c r="E348" s="17"/>
      <c r="F348" s="17"/>
      <c r="G348" s="17"/>
      <c r="H348" s="182"/>
      <c r="I348" s="180"/>
      <c r="J348" s="141">
        <f t="shared" si="25"/>
        <v>101151.6</v>
      </c>
      <c r="K348" s="141">
        <f t="shared" si="25"/>
        <v>79161.600000000006</v>
      </c>
      <c r="L348" s="229">
        <f>K348/J348*100</f>
        <v>78.260353766030406</v>
      </c>
    </row>
    <row r="349" spans="1:12" s="181" customFormat="1">
      <c r="A349" s="184" t="s">
        <v>106</v>
      </c>
      <c r="B349" s="182" t="s">
        <v>465</v>
      </c>
      <c r="C349" s="182" t="s">
        <v>20</v>
      </c>
      <c r="D349" s="182" t="s">
        <v>3</v>
      </c>
      <c r="E349" s="182" t="s">
        <v>105</v>
      </c>
      <c r="F349" s="182" t="s">
        <v>84</v>
      </c>
      <c r="G349" s="182" t="s">
        <v>194</v>
      </c>
      <c r="H349" s="182" t="s">
        <v>195</v>
      </c>
      <c r="I349" s="180"/>
      <c r="J349" s="193">
        <f t="shared" si="25"/>
        <v>101151.6</v>
      </c>
      <c r="K349" s="193">
        <f t="shared" si="25"/>
        <v>79161.600000000006</v>
      </c>
      <c r="L349" s="232">
        <f>K349/J349*100</f>
        <v>78.260353766030406</v>
      </c>
    </row>
    <row r="350" spans="1:12" s="181" customFormat="1">
      <c r="A350" s="186" t="s">
        <v>467</v>
      </c>
      <c r="B350" s="182" t="s">
        <v>465</v>
      </c>
      <c r="C350" s="182" t="s">
        <v>20</v>
      </c>
      <c r="D350" s="182" t="s">
        <v>3</v>
      </c>
      <c r="E350" s="182" t="s">
        <v>105</v>
      </c>
      <c r="F350" s="182" t="s">
        <v>84</v>
      </c>
      <c r="G350" s="182" t="s">
        <v>194</v>
      </c>
      <c r="H350" s="182" t="s">
        <v>468</v>
      </c>
      <c r="I350" s="180"/>
      <c r="J350" s="193">
        <f>J351+J353+J355</f>
        <v>101151.6</v>
      </c>
      <c r="K350" s="193">
        <f>K351+K353+K355</f>
        <v>79161.600000000006</v>
      </c>
      <c r="L350" s="232">
        <f t="shared" ref="L350:L356" si="26">K350/J350*100</f>
        <v>78.260353766030406</v>
      </c>
    </row>
    <row r="351" spans="1:12" s="181" customFormat="1" ht="38.25">
      <c r="A351" s="190" t="s">
        <v>120</v>
      </c>
      <c r="B351" s="182" t="s">
        <v>465</v>
      </c>
      <c r="C351" s="182" t="s">
        <v>20</v>
      </c>
      <c r="D351" s="182" t="s">
        <v>3</v>
      </c>
      <c r="E351" s="182" t="s">
        <v>105</v>
      </c>
      <c r="F351" s="182" t="s">
        <v>84</v>
      </c>
      <c r="G351" s="182" t="s">
        <v>194</v>
      </c>
      <c r="H351" s="182" t="s">
        <v>468</v>
      </c>
      <c r="I351" s="180" t="s">
        <v>116</v>
      </c>
      <c r="J351" s="193">
        <f>J352</f>
        <v>92851.6</v>
      </c>
      <c r="K351" s="193">
        <f>K352</f>
        <v>79161.600000000006</v>
      </c>
      <c r="L351" s="232">
        <f t="shared" si="26"/>
        <v>85.256042976103814</v>
      </c>
    </row>
    <row r="352" spans="1:12" s="181" customFormat="1">
      <c r="A352" s="190" t="s">
        <v>131</v>
      </c>
      <c r="B352" s="182" t="s">
        <v>465</v>
      </c>
      <c r="C352" s="182" t="s">
        <v>20</v>
      </c>
      <c r="D352" s="182" t="s">
        <v>3</v>
      </c>
      <c r="E352" s="182" t="s">
        <v>105</v>
      </c>
      <c r="F352" s="182" t="s">
        <v>84</v>
      </c>
      <c r="G352" s="182" t="s">
        <v>194</v>
      </c>
      <c r="H352" s="182" t="s">
        <v>468</v>
      </c>
      <c r="I352" s="180" t="s">
        <v>130</v>
      </c>
      <c r="J352" s="193">
        <v>92851.6</v>
      </c>
      <c r="K352" s="193">
        <f>60800+18361.6</f>
        <v>79161.600000000006</v>
      </c>
      <c r="L352" s="232">
        <f t="shared" si="26"/>
        <v>85.256042976103814</v>
      </c>
    </row>
    <row r="353" spans="1:12" s="181" customFormat="1" ht="25.5">
      <c r="A353" s="191" t="s">
        <v>482</v>
      </c>
      <c r="B353" s="182" t="s">
        <v>465</v>
      </c>
      <c r="C353" s="182" t="s">
        <v>20</v>
      </c>
      <c r="D353" s="182" t="s">
        <v>3</v>
      </c>
      <c r="E353" s="182" t="s">
        <v>105</v>
      </c>
      <c r="F353" s="182" t="s">
        <v>84</v>
      </c>
      <c r="G353" s="182" t="s">
        <v>194</v>
      </c>
      <c r="H353" s="182" t="s">
        <v>468</v>
      </c>
      <c r="I353" s="180" t="s">
        <v>118</v>
      </c>
      <c r="J353" s="193">
        <f>J354</f>
        <v>8100</v>
      </c>
      <c r="K353" s="193">
        <f>K354</f>
        <v>0</v>
      </c>
      <c r="L353" s="232">
        <f t="shared" si="26"/>
        <v>0</v>
      </c>
    </row>
    <row r="354" spans="1:12" s="181" customFormat="1" ht="25.5">
      <c r="A354" s="190" t="s">
        <v>122</v>
      </c>
      <c r="B354" s="182" t="s">
        <v>465</v>
      </c>
      <c r="C354" s="182" t="s">
        <v>20</v>
      </c>
      <c r="D354" s="182" t="s">
        <v>3</v>
      </c>
      <c r="E354" s="182" t="s">
        <v>105</v>
      </c>
      <c r="F354" s="182" t="s">
        <v>84</v>
      </c>
      <c r="G354" s="182" t="s">
        <v>194</v>
      </c>
      <c r="H354" s="182" t="s">
        <v>468</v>
      </c>
      <c r="I354" s="180" t="s">
        <v>119</v>
      </c>
      <c r="J354" s="193">
        <v>8100</v>
      </c>
      <c r="K354" s="193"/>
      <c r="L354" s="232">
        <f t="shared" si="26"/>
        <v>0</v>
      </c>
    </row>
    <row r="355" spans="1:12" s="181" customFormat="1">
      <c r="A355" s="190" t="s">
        <v>100</v>
      </c>
      <c r="B355" s="182" t="s">
        <v>465</v>
      </c>
      <c r="C355" s="182" t="s">
        <v>20</v>
      </c>
      <c r="D355" s="182" t="s">
        <v>3</v>
      </c>
      <c r="E355" s="182" t="s">
        <v>105</v>
      </c>
      <c r="F355" s="182" t="s">
        <v>84</v>
      </c>
      <c r="G355" s="182" t="s">
        <v>194</v>
      </c>
      <c r="H355" s="182" t="s">
        <v>468</v>
      </c>
      <c r="I355" s="180" t="s">
        <v>97</v>
      </c>
      <c r="J355" s="193">
        <f>J356</f>
        <v>200</v>
      </c>
      <c r="K355" s="193">
        <f>K356</f>
        <v>0</v>
      </c>
      <c r="L355" s="232">
        <f t="shared" si="26"/>
        <v>0</v>
      </c>
    </row>
    <row r="356" spans="1:12" s="181" customFormat="1">
      <c r="A356" s="192" t="s">
        <v>161</v>
      </c>
      <c r="B356" s="182" t="s">
        <v>465</v>
      </c>
      <c r="C356" s="182" t="s">
        <v>20</v>
      </c>
      <c r="D356" s="182" t="s">
        <v>3</v>
      </c>
      <c r="E356" s="182" t="s">
        <v>105</v>
      </c>
      <c r="F356" s="182" t="s">
        <v>84</v>
      </c>
      <c r="G356" s="182" t="s">
        <v>194</v>
      </c>
      <c r="H356" s="182" t="s">
        <v>468</v>
      </c>
      <c r="I356" s="180" t="s">
        <v>160</v>
      </c>
      <c r="J356" s="193">
        <v>200</v>
      </c>
      <c r="K356" s="193"/>
      <c r="L356" s="232">
        <f t="shared" si="26"/>
        <v>0</v>
      </c>
    </row>
    <row r="357" spans="1:12" s="181" customFormat="1">
      <c r="A357" s="217"/>
      <c r="B357" s="182"/>
      <c r="C357" s="182"/>
      <c r="D357" s="182"/>
      <c r="E357" s="182"/>
      <c r="F357" s="182"/>
      <c r="G357" s="182"/>
      <c r="H357" s="182"/>
      <c r="I357" s="89"/>
      <c r="J357" s="143"/>
      <c r="K357" s="143"/>
      <c r="L357" s="143"/>
    </row>
    <row r="358" spans="1:12" ht="15.75">
      <c r="A358" s="50" t="s">
        <v>172</v>
      </c>
      <c r="B358" s="55" t="s">
        <v>173</v>
      </c>
      <c r="C358" s="113"/>
      <c r="D358" s="113"/>
      <c r="E358" s="132"/>
      <c r="F358" s="113"/>
      <c r="G358" s="113"/>
      <c r="H358" s="113"/>
      <c r="I358" s="51"/>
      <c r="J358" s="147">
        <f>J359</f>
        <v>3663544.45</v>
      </c>
      <c r="K358" s="147">
        <f>K359</f>
        <v>3136514.18</v>
      </c>
      <c r="L358" s="235">
        <f>K358/J358*100</f>
        <v>85.614197474797933</v>
      </c>
    </row>
    <row r="359" spans="1:12" ht="15.75">
      <c r="A359" s="31" t="s">
        <v>33</v>
      </c>
      <c r="B359" s="32" t="s">
        <v>173</v>
      </c>
      <c r="C359" s="32" t="s">
        <v>20</v>
      </c>
      <c r="D359" s="1"/>
      <c r="E359" s="1"/>
      <c r="F359" s="1"/>
      <c r="G359" s="1"/>
      <c r="H359" s="1"/>
      <c r="I359" s="1"/>
      <c r="J359" s="140">
        <f>J360+J373</f>
        <v>3663544.45</v>
      </c>
      <c r="K359" s="140">
        <f>K360+K373</f>
        <v>3136514.18</v>
      </c>
      <c r="L359" s="228">
        <f>K359/J359*100</f>
        <v>85.614197474797933</v>
      </c>
    </row>
    <row r="360" spans="1:12" ht="38.25">
      <c r="A360" s="4" t="s">
        <v>34</v>
      </c>
      <c r="B360" s="17" t="s">
        <v>173</v>
      </c>
      <c r="C360" s="17" t="s">
        <v>20</v>
      </c>
      <c r="D360" s="17" t="s">
        <v>13</v>
      </c>
      <c r="E360" s="17"/>
      <c r="F360" s="17"/>
      <c r="G360" s="17"/>
      <c r="H360" s="1"/>
      <c r="I360" s="1"/>
      <c r="J360" s="141">
        <f>J361</f>
        <v>1237436.79</v>
      </c>
      <c r="K360" s="141">
        <f>K361</f>
        <v>712128.68</v>
      </c>
      <c r="L360" s="229">
        <f>K360/J360*100</f>
        <v>57.54869143659451</v>
      </c>
    </row>
    <row r="361" spans="1:12">
      <c r="A361" s="7" t="s">
        <v>106</v>
      </c>
      <c r="B361" s="1" t="s">
        <v>173</v>
      </c>
      <c r="C361" s="1" t="s">
        <v>20</v>
      </c>
      <c r="D361" s="1" t="s">
        <v>13</v>
      </c>
      <c r="E361" s="1" t="s">
        <v>105</v>
      </c>
      <c r="F361" s="1" t="s">
        <v>84</v>
      </c>
      <c r="G361" s="1" t="s">
        <v>194</v>
      </c>
      <c r="H361" s="1" t="s">
        <v>195</v>
      </c>
      <c r="I361" s="1"/>
      <c r="J361" s="102">
        <f>J362+J367</f>
        <v>1237436.79</v>
      </c>
      <c r="K361" s="193">
        <f>K362+K367</f>
        <v>712128.68</v>
      </c>
      <c r="L361" s="232">
        <f>K361/J361*100</f>
        <v>57.54869143659451</v>
      </c>
    </row>
    <row r="362" spans="1:12">
      <c r="A362" s="5" t="s">
        <v>124</v>
      </c>
      <c r="B362" s="1" t="s">
        <v>173</v>
      </c>
      <c r="C362" s="1" t="s">
        <v>20</v>
      </c>
      <c r="D362" s="1" t="s">
        <v>13</v>
      </c>
      <c r="E362" s="1" t="s">
        <v>105</v>
      </c>
      <c r="F362" s="1" t="s">
        <v>84</v>
      </c>
      <c r="G362" s="1" t="s">
        <v>194</v>
      </c>
      <c r="H362" s="1" t="s">
        <v>217</v>
      </c>
      <c r="I362" s="1"/>
      <c r="J362" s="102">
        <f>J363+J365</f>
        <v>935620.78</v>
      </c>
      <c r="K362" s="193">
        <f>K363+K365</f>
        <v>482963.10000000003</v>
      </c>
      <c r="L362" s="232">
        <f t="shared" ref="L362:L371" si="27">K362/J362*100</f>
        <v>51.619535427590655</v>
      </c>
    </row>
    <row r="363" spans="1:12" ht="38.25">
      <c r="A363" s="92" t="s">
        <v>120</v>
      </c>
      <c r="B363" s="1" t="s">
        <v>173</v>
      </c>
      <c r="C363" s="1" t="s">
        <v>20</v>
      </c>
      <c r="D363" s="1" t="s">
        <v>13</v>
      </c>
      <c r="E363" s="1" t="s">
        <v>105</v>
      </c>
      <c r="F363" s="1" t="s">
        <v>84</v>
      </c>
      <c r="G363" s="1" t="s">
        <v>194</v>
      </c>
      <c r="H363" s="1" t="s">
        <v>217</v>
      </c>
      <c r="I363" s="16" t="s">
        <v>116</v>
      </c>
      <c r="J363" s="102">
        <f>J364</f>
        <v>931239.13</v>
      </c>
      <c r="K363" s="193">
        <f>K364</f>
        <v>478581.45</v>
      </c>
      <c r="L363" s="232">
        <f t="shared" si="27"/>
        <v>51.391896515345103</v>
      </c>
    </row>
    <row r="364" spans="1:12">
      <c r="A364" s="92" t="s">
        <v>131</v>
      </c>
      <c r="B364" s="1" t="s">
        <v>173</v>
      </c>
      <c r="C364" s="1" t="s">
        <v>20</v>
      </c>
      <c r="D364" s="1" t="s">
        <v>13</v>
      </c>
      <c r="E364" s="1" t="s">
        <v>105</v>
      </c>
      <c r="F364" s="1" t="s">
        <v>84</v>
      </c>
      <c r="G364" s="1" t="s">
        <v>194</v>
      </c>
      <c r="H364" s="1" t="s">
        <v>217</v>
      </c>
      <c r="I364" s="16" t="s">
        <v>130</v>
      </c>
      <c r="J364" s="102">
        <v>931239.13</v>
      </c>
      <c r="K364" s="193">
        <f>354407.7+124173.75</f>
        <v>478581.45</v>
      </c>
      <c r="L364" s="232">
        <f t="shared" si="27"/>
        <v>51.391896515345103</v>
      </c>
    </row>
    <row r="365" spans="1:12" s="181" customFormat="1">
      <c r="A365" s="12" t="s">
        <v>128</v>
      </c>
      <c r="B365" s="182" t="s">
        <v>173</v>
      </c>
      <c r="C365" s="182" t="s">
        <v>20</v>
      </c>
      <c r="D365" s="182" t="s">
        <v>13</v>
      </c>
      <c r="E365" s="182" t="s">
        <v>105</v>
      </c>
      <c r="F365" s="182" t="s">
        <v>84</v>
      </c>
      <c r="G365" s="182" t="s">
        <v>194</v>
      </c>
      <c r="H365" s="182" t="s">
        <v>217</v>
      </c>
      <c r="I365" s="180" t="s">
        <v>127</v>
      </c>
      <c r="J365" s="193">
        <f>J366</f>
        <v>4381.6499999999996</v>
      </c>
      <c r="K365" s="193">
        <f>K366</f>
        <v>4381.6499999999996</v>
      </c>
      <c r="L365" s="232">
        <f t="shared" si="27"/>
        <v>100</v>
      </c>
    </row>
    <row r="366" spans="1:12" s="181" customFormat="1" ht="25.5">
      <c r="A366" s="12" t="s">
        <v>134</v>
      </c>
      <c r="B366" s="182" t="s">
        <v>173</v>
      </c>
      <c r="C366" s="182" t="s">
        <v>20</v>
      </c>
      <c r="D366" s="182" t="s">
        <v>13</v>
      </c>
      <c r="E366" s="182" t="s">
        <v>105</v>
      </c>
      <c r="F366" s="182" t="s">
        <v>84</v>
      </c>
      <c r="G366" s="182" t="s">
        <v>194</v>
      </c>
      <c r="H366" s="182" t="s">
        <v>217</v>
      </c>
      <c r="I366" s="180" t="s">
        <v>135</v>
      </c>
      <c r="J366" s="193">
        <v>4381.6499999999996</v>
      </c>
      <c r="K366" s="193">
        <v>4381.6499999999996</v>
      </c>
      <c r="L366" s="232">
        <f t="shared" si="27"/>
        <v>100</v>
      </c>
    </row>
    <row r="367" spans="1:12" ht="25.5">
      <c r="A367" s="5" t="s">
        <v>126</v>
      </c>
      <c r="B367" s="1" t="s">
        <v>173</v>
      </c>
      <c r="C367" s="1" t="s">
        <v>20</v>
      </c>
      <c r="D367" s="1" t="s">
        <v>13</v>
      </c>
      <c r="E367" s="1" t="s">
        <v>105</v>
      </c>
      <c r="F367" s="1" t="s">
        <v>84</v>
      </c>
      <c r="G367" s="1" t="s">
        <v>194</v>
      </c>
      <c r="H367" s="1" t="s">
        <v>218</v>
      </c>
      <c r="I367" s="16"/>
      <c r="J367" s="102">
        <f>J368+J370</f>
        <v>301816.01</v>
      </c>
      <c r="K367" s="193">
        <f>K368+K370</f>
        <v>229165.58000000002</v>
      </c>
      <c r="L367" s="232">
        <f t="shared" si="27"/>
        <v>75.928901187183556</v>
      </c>
    </row>
    <row r="368" spans="1:12" ht="38.25">
      <c r="A368" s="92" t="s">
        <v>120</v>
      </c>
      <c r="B368" s="1" t="s">
        <v>173</v>
      </c>
      <c r="C368" s="1" t="s">
        <v>20</v>
      </c>
      <c r="D368" s="1" t="s">
        <v>13</v>
      </c>
      <c r="E368" s="1" t="s">
        <v>105</v>
      </c>
      <c r="F368" s="1" t="s">
        <v>84</v>
      </c>
      <c r="G368" s="1" t="s">
        <v>194</v>
      </c>
      <c r="H368" s="1" t="s">
        <v>218</v>
      </c>
      <c r="I368" s="16" t="s">
        <v>116</v>
      </c>
      <c r="J368" s="102">
        <f>J369</f>
        <v>198816.01</v>
      </c>
      <c r="K368" s="193">
        <f>K369</f>
        <v>166234.95000000001</v>
      </c>
      <c r="L368" s="232">
        <f t="shared" si="27"/>
        <v>83.612456562225546</v>
      </c>
    </row>
    <row r="369" spans="1:12">
      <c r="A369" s="92" t="s">
        <v>131</v>
      </c>
      <c r="B369" s="1" t="s">
        <v>173</v>
      </c>
      <c r="C369" s="1" t="s">
        <v>20</v>
      </c>
      <c r="D369" s="1" t="s">
        <v>13</v>
      </c>
      <c r="E369" s="1" t="s">
        <v>105</v>
      </c>
      <c r="F369" s="1" t="s">
        <v>84</v>
      </c>
      <c r="G369" s="1" t="s">
        <v>194</v>
      </c>
      <c r="H369" s="1" t="s">
        <v>218</v>
      </c>
      <c r="I369" s="16" t="s">
        <v>130</v>
      </c>
      <c r="J369" s="102">
        <v>198816.01</v>
      </c>
      <c r="K369" s="193">
        <f>8850+135989.39+21395.56</f>
        <v>166234.95000000001</v>
      </c>
      <c r="L369" s="232">
        <f t="shared" si="27"/>
        <v>83.612456562225546</v>
      </c>
    </row>
    <row r="370" spans="1:12" ht="25.5">
      <c r="A370" s="191" t="s">
        <v>482</v>
      </c>
      <c r="B370" s="1" t="s">
        <v>173</v>
      </c>
      <c r="C370" s="1" t="s">
        <v>20</v>
      </c>
      <c r="D370" s="1" t="s">
        <v>13</v>
      </c>
      <c r="E370" s="1" t="s">
        <v>105</v>
      </c>
      <c r="F370" s="1" t="s">
        <v>84</v>
      </c>
      <c r="G370" s="1" t="s">
        <v>194</v>
      </c>
      <c r="H370" s="1" t="s">
        <v>218</v>
      </c>
      <c r="I370" s="16" t="s">
        <v>118</v>
      </c>
      <c r="J370" s="102">
        <f>J371</f>
        <v>103000</v>
      </c>
      <c r="K370" s="193">
        <f>K371</f>
        <v>62930.63</v>
      </c>
      <c r="L370" s="232">
        <f t="shared" si="27"/>
        <v>61.097699029126204</v>
      </c>
    </row>
    <row r="371" spans="1:12" ht="25.5">
      <c r="A371" s="92" t="s">
        <v>122</v>
      </c>
      <c r="B371" s="1" t="s">
        <v>173</v>
      </c>
      <c r="C371" s="1" t="s">
        <v>20</v>
      </c>
      <c r="D371" s="1" t="s">
        <v>13</v>
      </c>
      <c r="E371" s="1" t="s">
        <v>105</v>
      </c>
      <c r="F371" s="1" t="s">
        <v>84</v>
      </c>
      <c r="G371" s="1" t="s">
        <v>194</v>
      </c>
      <c r="H371" s="1" t="s">
        <v>218</v>
      </c>
      <c r="I371" s="16" t="s">
        <v>119</v>
      </c>
      <c r="J371" s="102">
        <v>103000</v>
      </c>
      <c r="K371" s="193">
        <v>62930.63</v>
      </c>
      <c r="L371" s="232">
        <f t="shared" si="27"/>
        <v>61.097699029126204</v>
      </c>
    </row>
    <row r="372" spans="1:12">
      <c r="A372" s="92"/>
      <c r="B372" s="1"/>
      <c r="C372" s="1"/>
      <c r="D372" s="1"/>
      <c r="E372" s="1"/>
      <c r="F372" s="1"/>
      <c r="G372" s="1"/>
      <c r="H372" s="1"/>
      <c r="I372" s="16"/>
      <c r="J372" s="102"/>
      <c r="K372" s="193"/>
      <c r="L372" s="193"/>
    </row>
    <row r="373" spans="1:12" ht="25.5">
      <c r="A373" s="22" t="s">
        <v>35</v>
      </c>
      <c r="B373" s="17" t="s">
        <v>173</v>
      </c>
      <c r="C373" s="17" t="s">
        <v>20</v>
      </c>
      <c r="D373" s="17" t="s">
        <v>3</v>
      </c>
      <c r="E373" s="17"/>
      <c r="F373" s="17"/>
      <c r="G373" s="17"/>
      <c r="H373" s="1"/>
      <c r="I373" s="16"/>
      <c r="J373" s="141">
        <f>J374</f>
        <v>2426107.66</v>
      </c>
      <c r="K373" s="141">
        <f>K374</f>
        <v>2424385.5</v>
      </c>
      <c r="L373" s="229">
        <f>K373/J373*100</f>
        <v>99.929015516153967</v>
      </c>
    </row>
    <row r="374" spans="1:12">
      <c r="A374" s="7" t="s">
        <v>106</v>
      </c>
      <c r="B374" s="1" t="s">
        <v>173</v>
      </c>
      <c r="C374" s="1" t="s">
        <v>20</v>
      </c>
      <c r="D374" s="1" t="s">
        <v>3</v>
      </c>
      <c r="E374" s="1" t="s">
        <v>105</v>
      </c>
      <c r="F374" s="1" t="s">
        <v>84</v>
      </c>
      <c r="G374" s="1" t="s">
        <v>194</v>
      </c>
      <c r="H374" s="1" t="s">
        <v>195</v>
      </c>
      <c r="I374" s="16"/>
      <c r="J374" s="102">
        <f>J375+J382</f>
        <v>2426107.66</v>
      </c>
      <c r="K374" s="193">
        <f>K375+K382</f>
        <v>2424385.5</v>
      </c>
      <c r="L374" s="232">
        <f>K374/J374*100</f>
        <v>99.929015516153967</v>
      </c>
    </row>
    <row r="375" spans="1:12">
      <c r="A375" s="14" t="s">
        <v>114</v>
      </c>
      <c r="B375" s="1" t="s">
        <v>173</v>
      </c>
      <c r="C375" s="1" t="s">
        <v>20</v>
      </c>
      <c r="D375" s="1" t="s">
        <v>3</v>
      </c>
      <c r="E375" s="1" t="s">
        <v>105</v>
      </c>
      <c r="F375" s="1" t="s">
        <v>84</v>
      </c>
      <c r="G375" s="1" t="s">
        <v>194</v>
      </c>
      <c r="H375" s="1" t="s">
        <v>219</v>
      </c>
      <c r="I375" s="16"/>
      <c r="J375" s="102">
        <f>J376+J378+J380</f>
        <v>1529511.61</v>
      </c>
      <c r="K375" s="193">
        <f>K376+K378+K380</f>
        <v>1527840.8</v>
      </c>
      <c r="L375" s="232">
        <f t="shared" ref="L375:L386" si="28">K375/J375*100</f>
        <v>99.890761862212997</v>
      </c>
    </row>
    <row r="376" spans="1:12" ht="38.25">
      <c r="A376" s="92" t="s">
        <v>120</v>
      </c>
      <c r="B376" s="1" t="s">
        <v>173</v>
      </c>
      <c r="C376" s="1" t="s">
        <v>20</v>
      </c>
      <c r="D376" s="1" t="s">
        <v>3</v>
      </c>
      <c r="E376" s="1" t="s">
        <v>105</v>
      </c>
      <c r="F376" s="1" t="s">
        <v>84</v>
      </c>
      <c r="G376" s="1" t="s">
        <v>194</v>
      </c>
      <c r="H376" s="1" t="s">
        <v>219</v>
      </c>
      <c r="I376" s="16" t="s">
        <v>116</v>
      </c>
      <c r="J376" s="102">
        <f>J377</f>
        <v>1491511.61</v>
      </c>
      <c r="K376" s="193">
        <f>K377</f>
        <v>1491473.4800000002</v>
      </c>
      <c r="L376" s="232">
        <f t="shared" si="28"/>
        <v>99.997443533141535</v>
      </c>
    </row>
    <row r="377" spans="1:12">
      <c r="A377" s="92" t="s">
        <v>131</v>
      </c>
      <c r="B377" s="1" t="s">
        <v>173</v>
      </c>
      <c r="C377" s="1" t="s">
        <v>20</v>
      </c>
      <c r="D377" s="1" t="s">
        <v>3</v>
      </c>
      <c r="E377" s="1" t="s">
        <v>105</v>
      </c>
      <c r="F377" s="1" t="s">
        <v>84</v>
      </c>
      <c r="G377" s="1" t="s">
        <v>194</v>
      </c>
      <c r="H377" s="1" t="s">
        <v>219</v>
      </c>
      <c r="I377" s="16" t="s">
        <v>130</v>
      </c>
      <c r="J377" s="102">
        <v>1491511.61</v>
      </c>
      <c r="K377" s="193">
        <f>1132049.8+23452.1+335971.58</f>
        <v>1491473.4800000002</v>
      </c>
      <c r="L377" s="232">
        <f t="shared" si="28"/>
        <v>99.997443533141535</v>
      </c>
    </row>
    <row r="378" spans="1:12" ht="25.5">
      <c r="A378" s="191" t="s">
        <v>482</v>
      </c>
      <c r="B378" s="1" t="s">
        <v>173</v>
      </c>
      <c r="C378" s="1" t="s">
        <v>20</v>
      </c>
      <c r="D378" s="1" t="s">
        <v>3</v>
      </c>
      <c r="E378" s="1" t="s">
        <v>105</v>
      </c>
      <c r="F378" s="1" t="s">
        <v>84</v>
      </c>
      <c r="G378" s="1" t="s">
        <v>194</v>
      </c>
      <c r="H378" s="1" t="s">
        <v>219</v>
      </c>
      <c r="I378" s="16" t="s">
        <v>118</v>
      </c>
      <c r="J378" s="102">
        <f>J379</f>
        <v>37899.870000000003</v>
      </c>
      <c r="K378" s="193">
        <f>K379</f>
        <v>36267.19</v>
      </c>
      <c r="L378" s="232">
        <f t="shared" si="28"/>
        <v>95.692122426805156</v>
      </c>
    </row>
    <row r="379" spans="1:12" ht="25.5">
      <c r="A379" s="92" t="s">
        <v>122</v>
      </c>
      <c r="B379" s="1" t="s">
        <v>173</v>
      </c>
      <c r="C379" s="1" t="s">
        <v>20</v>
      </c>
      <c r="D379" s="1" t="s">
        <v>3</v>
      </c>
      <c r="E379" s="1" t="s">
        <v>105</v>
      </c>
      <c r="F379" s="1" t="s">
        <v>84</v>
      </c>
      <c r="G379" s="1" t="s">
        <v>194</v>
      </c>
      <c r="H379" s="1" t="s">
        <v>219</v>
      </c>
      <c r="I379" s="16" t="s">
        <v>119</v>
      </c>
      <c r="J379" s="102">
        <v>37899.870000000003</v>
      </c>
      <c r="K379" s="193">
        <v>36267.19</v>
      </c>
      <c r="L379" s="232">
        <f t="shared" si="28"/>
        <v>95.692122426805156</v>
      </c>
    </row>
    <row r="380" spans="1:12" s="181" customFormat="1">
      <c r="A380" s="190" t="s">
        <v>100</v>
      </c>
      <c r="B380" s="182" t="s">
        <v>173</v>
      </c>
      <c r="C380" s="182" t="s">
        <v>20</v>
      </c>
      <c r="D380" s="182" t="s">
        <v>3</v>
      </c>
      <c r="E380" s="182" t="s">
        <v>105</v>
      </c>
      <c r="F380" s="182" t="s">
        <v>84</v>
      </c>
      <c r="G380" s="182" t="s">
        <v>194</v>
      </c>
      <c r="H380" s="182" t="s">
        <v>219</v>
      </c>
      <c r="I380" s="180" t="s">
        <v>97</v>
      </c>
      <c r="J380" s="193">
        <f>J381</f>
        <v>100.13</v>
      </c>
      <c r="K380" s="193">
        <f>K381</f>
        <v>100.13</v>
      </c>
      <c r="L380" s="232">
        <f t="shared" si="28"/>
        <v>100</v>
      </c>
    </row>
    <row r="381" spans="1:12" s="181" customFormat="1">
      <c r="A381" s="192" t="s">
        <v>161</v>
      </c>
      <c r="B381" s="182" t="s">
        <v>173</v>
      </c>
      <c r="C381" s="182" t="s">
        <v>20</v>
      </c>
      <c r="D381" s="182" t="s">
        <v>3</v>
      </c>
      <c r="E381" s="182" t="s">
        <v>105</v>
      </c>
      <c r="F381" s="182" t="s">
        <v>84</v>
      </c>
      <c r="G381" s="182" t="s">
        <v>194</v>
      </c>
      <c r="H381" s="182" t="s">
        <v>219</v>
      </c>
      <c r="I381" s="180" t="s">
        <v>160</v>
      </c>
      <c r="J381" s="193">
        <v>100.13</v>
      </c>
      <c r="K381" s="193">
        <v>100.13</v>
      </c>
      <c r="L381" s="232">
        <f t="shared" si="28"/>
        <v>100</v>
      </c>
    </row>
    <row r="382" spans="1:12" ht="27.75" customHeight="1">
      <c r="A382" s="93" t="s">
        <v>158</v>
      </c>
      <c r="B382" s="1" t="s">
        <v>173</v>
      </c>
      <c r="C382" s="3" t="s">
        <v>20</v>
      </c>
      <c r="D382" s="3" t="s">
        <v>3</v>
      </c>
      <c r="E382" s="3" t="s">
        <v>105</v>
      </c>
      <c r="F382" s="3" t="s">
        <v>84</v>
      </c>
      <c r="G382" s="3" t="s">
        <v>194</v>
      </c>
      <c r="H382" s="1" t="s">
        <v>220</v>
      </c>
      <c r="I382" s="16"/>
      <c r="J382" s="102">
        <f>J383+J385</f>
        <v>896596.05</v>
      </c>
      <c r="K382" s="193">
        <f>K383+K385</f>
        <v>896544.7</v>
      </c>
      <c r="L382" s="232">
        <f t="shared" si="28"/>
        <v>99.994272783155793</v>
      </c>
    </row>
    <row r="383" spans="1:12" ht="38.25">
      <c r="A383" s="92" t="s">
        <v>120</v>
      </c>
      <c r="B383" s="1" t="s">
        <v>173</v>
      </c>
      <c r="C383" s="3" t="s">
        <v>20</v>
      </c>
      <c r="D383" s="3" t="s">
        <v>3</v>
      </c>
      <c r="E383" s="3" t="s">
        <v>105</v>
      </c>
      <c r="F383" s="3" t="s">
        <v>84</v>
      </c>
      <c r="G383" s="3" t="s">
        <v>194</v>
      </c>
      <c r="H383" s="1" t="s">
        <v>220</v>
      </c>
      <c r="I383" s="16" t="s">
        <v>116</v>
      </c>
      <c r="J383" s="102">
        <f>J384</f>
        <v>887740.05</v>
      </c>
      <c r="K383" s="193">
        <f>K384</f>
        <v>887688.7</v>
      </c>
      <c r="L383" s="232">
        <f t="shared" si="28"/>
        <v>99.994215649051753</v>
      </c>
    </row>
    <row r="384" spans="1:12">
      <c r="A384" s="92" t="s">
        <v>131</v>
      </c>
      <c r="B384" s="1" t="s">
        <v>173</v>
      </c>
      <c r="C384" s="3" t="s">
        <v>20</v>
      </c>
      <c r="D384" s="3" t="s">
        <v>3</v>
      </c>
      <c r="E384" s="3" t="s">
        <v>105</v>
      </c>
      <c r="F384" s="3" t="s">
        <v>84</v>
      </c>
      <c r="G384" s="3" t="s">
        <v>194</v>
      </c>
      <c r="H384" s="1" t="s">
        <v>220</v>
      </c>
      <c r="I384" s="16" t="s">
        <v>130</v>
      </c>
      <c r="J384" s="102">
        <v>887740.05</v>
      </c>
      <c r="K384" s="193">
        <f>682716.35+204972.35</f>
        <v>887688.7</v>
      </c>
      <c r="L384" s="232">
        <f t="shared" si="28"/>
        <v>99.994215649051753</v>
      </c>
    </row>
    <row r="385" spans="1:12" ht="25.5">
      <c r="A385" s="191" t="s">
        <v>482</v>
      </c>
      <c r="B385" s="1" t="s">
        <v>173</v>
      </c>
      <c r="C385" s="3" t="s">
        <v>20</v>
      </c>
      <c r="D385" s="3" t="s">
        <v>3</v>
      </c>
      <c r="E385" s="3" t="s">
        <v>105</v>
      </c>
      <c r="F385" s="3" t="s">
        <v>84</v>
      </c>
      <c r="G385" s="3" t="s">
        <v>194</v>
      </c>
      <c r="H385" s="1" t="s">
        <v>220</v>
      </c>
      <c r="I385" s="16" t="s">
        <v>118</v>
      </c>
      <c r="J385" s="102">
        <f>J386</f>
        <v>8856</v>
      </c>
      <c r="K385" s="193">
        <f>K386</f>
        <v>8856</v>
      </c>
      <c r="L385" s="232">
        <f t="shared" si="28"/>
        <v>100</v>
      </c>
    </row>
    <row r="386" spans="1:12" ht="25.5">
      <c r="A386" s="92" t="s">
        <v>122</v>
      </c>
      <c r="B386" s="1" t="s">
        <v>173</v>
      </c>
      <c r="C386" s="3" t="s">
        <v>20</v>
      </c>
      <c r="D386" s="3" t="s">
        <v>3</v>
      </c>
      <c r="E386" s="3" t="s">
        <v>105</v>
      </c>
      <c r="F386" s="3" t="s">
        <v>84</v>
      </c>
      <c r="G386" s="3" t="s">
        <v>194</v>
      </c>
      <c r="H386" s="1" t="s">
        <v>220</v>
      </c>
      <c r="I386" s="16" t="s">
        <v>119</v>
      </c>
      <c r="J386" s="102">
        <v>8856</v>
      </c>
      <c r="K386" s="193">
        <v>8856</v>
      </c>
      <c r="L386" s="232">
        <f t="shared" si="28"/>
        <v>100</v>
      </c>
    </row>
    <row r="387" spans="1:12">
      <c r="A387" s="2"/>
      <c r="B387" s="57"/>
      <c r="C387" s="1"/>
      <c r="D387" s="1"/>
      <c r="E387" s="1"/>
      <c r="F387" s="1"/>
      <c r="G387" s="1"/>
      <c r="H387" s="1"/>
      <c r="I387" s="16"/>
      <c r="J387" s="102"/>
      <c r="K387" s="193"/>
      <c r="L387" s="193"/>
    </row>
    <row r="388" spans="1:12" ht="15.75">
      <c r="A388" s="50" t="s">
        <v>351</v>
      </c>
      <c r="B388" s="55" t="s">
        <v>125</v>
      </c>
      <c r="C388" s="51"/>
      <c r="D388" s="51"/>
      <c r="E388" s="133"/>
      <c r="F388" s="51"/>
      <c r="G388" s="51"/>
      <c r="H388" s="51"/>
      <c r="I388" s="51"/>
      <c r="J388" s="147">
        <f>J389+J475+J488+J541+J600+J607+J636+J652+J684</f>
        <v>475826798.49000001</v>
      </c>
      <c r="K388" s="147">
        <f>K389+K475+K488+K541+K600+K607+K636+K652+K684</f>
        <v>409685009.99000007</v>
      </c>
      <c r="L388" s="235">
        <f>K388/J388*100</f>
        <v>86.099608363821488</v>
      </c>
    </row>
    <row r="389" spans="1:12" ht="15.75">
      <c r="A389" s="31" t="s">
        <v>33</v>
      </c>
      <c r="B389" s="32" t="s">
        <v>125</v>
      </c>
      <c r="C389" s="32" t="s">
        <v>20</v>
      </c>
      <c r="D389" s="1"/>
      <c r="E389" s="1"/>
      <c r="F389" s="1"/>
      <c r="G389" s="1"/>
      <c r="H389" s="1"/>
      <c r="I389" s="1"/>
      <c r="J389" s="140">
        <f>J390+J396+J429+J444+J435</f>
        <v>89257790</v>
      </c>
      <c r="K389" s="140">
        <f>K390+K396+K429+K444+K435</f>
        <v>88050327.560000002</v>
      </c>
      <c r="L389" s="228">
        <f>K389/J389*100</f>
        <v>98.647218982231138</v>
      </c>
    </row>
    <row r="390" spans="1:12" ht="25.5">
      <c r="A390" s="4" t="s">
        <v>49</v>
      </c>
      <c r="B390" s="17" t="s">
        <v>125</v>
      </c>
      <c r="C390" s="17" t="s">
        <v>20</v>
      </c>
      <c r="D390" s="18" t="s">
        <v>17</v>
      </c>
      <c r="E390" s="18"/>
      <c r="F390" s="18"/>
      <c r="G390" s="18"/>
      <c r="H390" s="18"/>
      <c r="I390" s="34"/>
      <c r="J390" s="141">
        <f t="shared" ref="J390:K393" si="29">J391</f>
        <v>2715500</v>
      </c>
      <c r="K390" s="141">
        <f t="shared" si="29"/>
        <v>2698744.77</v>
      </c>
      <c r="L390" s="229">
        <f>K390/J390*100</f>
        <v>99.38297808874978</v>
      </c>
    </row>
    <row r="391" spans="1:12">
      <c r="A391" s="14" t="s">
        <v>106</v>
      </c>
      <c r="B391" s="163" t="s">
        <v>125</v>
      </c>
      <c r="C391" s="163" t="s">
        <v>20</v>
      </c>
      <c r="D391" s="163" t="s">
        <v>17</v>
      </c>
      <c r="E391" s="163" t="s">
        <v>105</v>
      </c>
      <c r="F391" s="163" t="s">
        <v>84</v>
      </c>
      <c r="G391" s="1" t="s">
        <v>194</v>
      </c>
      <c r="H391" s="1" t="s">
        <v>195</v>
      </c>
      <c r="I391" s="16"/>
      <c r="J391" s="165">
        <f t="shared" si="29"/>
        <v>2715500</v>
      </c>
      <c r="K391" s="165">
        <f t="shared" si="29"/>
        <v>2698744.77</v>
      </c>
      <c r="L391" s="234">
        <f>K391/J391*100</f>
        <v>99.38297808874978</v>
      </c>
    </row>
    <row r="392" spans="1:12">
      <c r="A392" s="14" t="s">
        <v>292</v>
      </c>
      <c r="B392" s="163" t="s">
        <v>125</v>
      </c>
      <c r="C392" s="163" t="s">
        <v>20</v>
      </c>
      <c r="D392" s="163" t="s">
        <v>17</v>
      </c>
      <c r="E392" s="163" t="s">
        <v>105</v>
      </c>
      <c r="F392" s="163" t="s">
        <v>84</v>
      </c>
      <c r="G392" s="1" t="s">
        <v>194</v>
      </c>
      <c r="H392" s="1" t="s">
        <v>291</v>
      </c>
      <c r="I392" s="16"/>
      <c r="J392" s="165">
        <f t="shared" si="29"/>
        <v>2715500</v>
      </c>
      <c r="K392" s="165">
        <f t="shared" si="29"/>
        <v>2698744.77</v>
      </c>
      <c r="L392" s="234">
        <f t="shared" ref="L392:L394" si="30">K392/J392*100</f>
        <v>99.38297808874978</v>
      </c>
    </row>
    <row r="393" spans="1:12" ht="38.25">
      <c r="A393" s="92" t="s">
        <v>120</v>
      </c>
      <c r="B393" s="163" t="s">
        <v>125</v>
      </c>
      <c r="C393" s="163" t="s">
        <v>20</v>
      </c>
      <c r="D393" s="163" t="s">
        <v>17</v>
      </c>
      <c r="E393" s="163" t="s">
        <v>105</v>
      </c>
      <c r="F393" s="163" t="s">
        <v>84</v>
      </c>
      <c r="G393" s="1" t="s">
        <v>194</v>
      </c>
      <c r="H393" s="1" t="s">
        <v>291</v>
      </c>
      <c r="I393" s="16" t="s">
        <v>116</v>
      </c>
      <c r="J393" s="165">
        <f t="shared" si="29"/>
        <v>2715500</v>
      </c>
      <c r="K393" s="165">
        <f t="shared" si="29"/>
        <v>2698744.77</v>
      </c>
      <c r="L393" s="234">
        <f t="shared" si="30"/>
        <v>99.38297808874978</v>
      </c>
    </row>
    <row r="394" spans="1:12">
      <c r="A394" s="92" t="s">
        <v>131</v>
      </c>
      <c r="B394" s="163" t="s">
        <v>125</v>
      </c>
      <c r="C394" s="163" t="s">
        <v>20</v>
      </c>
      <c r="D394" s="163" t="s">
        <v>17</v>
      </c>
      <c r="E394" s="163" t="s">
        <v>105</v>
      </c>
      <c r="F394" s="163" t="s">
        <v>84</v>
      </c>
      <c r="G394" s="1" t="s">
        <v>194</v>
      </c>
      <c r="H394" s="1" t="s">
        <v>291</v>
      </c>
      <c r="I394" s="16" t="s">
        <v>130</v>
      </c>
      <c r="J394" s="165">
        <v>2715500</v>
      </c>
      <c r="K394" s="165">
        <f>2090708.37+608036.4</f>
        <v>2698744.77</v>
      </c>
      <c r="L394" s="234">
        <f t="shared" si="30"/>
        <v>99.38297808874978</v>
      </c>
    </row>
    <row r="395" spans="1:12" ht="15.75">
      <c r="A395" s="31"/>
      <c r="B395" s="163"/>
      <c r="C395" s="163"/>
      <c r="D395" s="163"/>
      <c r="E395" s="163"/>
      <c r="F395" s="163"/>
      <c r="G395" s="1"/>
      <c r="H395" s="1"/>
      <c r="I395" s="16"/>
      <c r="J395" s="140"/>
      <c r="K395" s="140"/>
      <c r="L395" s="140"/>
    </row>
    <row r="396" spans="1:12" ht="38.25">
      <c r="A396" s="30" t="s">
        <v>0</v>
      </c>
      <c r="B396" s="17" t="s">
        <v>125</v>
      </c>
      <c r="C396" s="17" t="s">
        <v>20</v>
      </c>
      <c r="D396" s="17" t="s">
        <v>16</v>
      </c>
      <c r="E396" s="17"/>
      <c r="F396" s="17"/>
      <c r="G396" s="17"/>
      <c r="H396" s="1"/>
      <c r="I396" s="16"/>
      <c r="J396" s="141">
        <f>J397+J401</f>
        <v>48347119.369999997</v>
      </c>
      <c r="K396" s="141">
        <f>K397+K401</f>
        <v>47982484.239999995</v>
      </c>
      <c r="L396" s="229">
        <f>K396/J396*100</f>
        <v>99.245797609554657</v>
      </c>
    </row>
    <row r="397" spans="1:12" ht="40.5" customHeight="1">
      <c r="A397" s="183" t="s">
        <v>371</v>
      </c>
      <c r="B397" s="182" t="s">
        <v>125</v>
      </c>
      <c r="C397" s="182" t="s">
        <v>20</v>
      </c>
      <c r="D397" s="182" t="s">
        <v>16</v>
      </c>
      <c r="E397" s="182" t="s">
        <v>13</v>
      </c>
      <c r="F397" s="182" t="s">
        <v>84</v>
      </c>
      <c r="G397" s="182" t="s">
        <v>194</v>
      </c>
      <c r="H397" s="182" t="s">
        <v>195</v>
      </c>
      <c r="I397" s="180"/>
      <c r="J397" s="102">
        <f t="shared" ref="J397:K399" si="31">J398</f>
        <v>35000</v>
      </c>
      <c r="K397" s="193">
        <f t="shared" si="31"/>
        <v>35000</v>
      </c>
      <c r="L397" s="232">
        <f>K397/J397*100</f>
        <v>100</v>
      </c>
    </row>
    <row r="398" spans="1:12" ht="25.5">
      <c r="A398" s="183" t="s">
        <v>73</v>
      </c>
      <c r="B398" s="182" t="s">
        <v>125</v>
      </c>
      <c r="C398" s="182" t="s">
        <v>20</v>
      </c>
      <c r="D398" s="182" t="s">
        <v>16</v>
      </c>
      <c r="E398" s="182" t="s">
        <v>13</v>
      </c>
      <c r="F398" s="182" t="s">
        <v>84</v>
      </c>
      <c r="G398" s="182" t="s">
        <v>194</v>
      </c>
      <c r="H398" s="182" t="s">
        <v>221</v>
      </c>
      <c r="I398" s="180"/>
      <c r="J398" s="102">
        <f t="shared" si="31"/>
        <v>35000</v>
      </c>
      <c r="K398" s="193">
        <f t="shared" si="31"/>
        <v>35000</v>
      </c>
      <c r="L398" s="232">
        <f t="shared" ref="L398:L424" si="32">K398/J398*100</f>
        <v>100</v>
      </c>
    </row>
    <row r="399" spans="1:12" ht="25.5">
      <c r="A399" s="191" t="s">
        <v>482</v>
      </c>
      <c r="B399" s="182" t="s">
        <v>125</v>
      </c>
      <c r="C399" s="182" t="s">
        <v>20</v>
      </c>
      <c r="D399" s="182" t="s">
        <v>16</v>
      </c>
      <c r="E399" s="182" t="s">
        <v>13</v>
      </c>
      <c r="F399" s="182" t="s">
        <v>84</v>
      </c>
      <c r="G399" s="182" t="s">
        <v>194</v>
      </c>
      <c r="H399" s="182" t="s">
        <v>221</v>
      </c>
      <c r="I399" s="180" t="s">
        <v>118</v>
      </c>
      <c r="J399" s="102">
        <f t="shared" si="31"/>
        <v>35000</v>
      </c>
      <c r="K399" s="193">
        <f t="shared" si="31"/>
        <v>35000</v>
      </c>
      <c r="L399" s="232">
        <f t="shared" si="32"/>
        <v>100</v>
      </c>
    </row>
    <row r="400" spans="1:12" ht="25.5">
      <c r="A400" s="190" t="s">
        <v>122</v>
      </c>
      <c r="B400" s="182" t="s">
        <v>125</v>
      </c>
      <c r="C400" s="182" t="s">
        <v>20</v>
      </c>
      <c r="D400" s="182" t="s">
        <v>16</v>
      </c>
      <c r="E400" s="182" t="s">
        <v>13</v>
      </c>
      <c r="F400" s="182" t="s">
        <v>84</v>
      </c>
      <c r="G400" s="182" t="s">
        <v>194</v>
      </c>
      <c r="H400" s="182" t="s">
        <v>221</v>
      </c>
      <c r="I400" s="180" t="s">
        <v>119</v>
      </c>
      <c r="J400" s="193">
        <v>35000</v>
      </c>
      <c r="K400" s="193">
        <v>35000</v>
      </c>
      <c r="L400" s="232">
        <f t="shared" si="32"/>
        <v>100</v>
      </c>
    </row>
    <row r="401" spans="1:12">
      <c r="A401" s="14" t="s">
        <v>106</v>
      </c>
      <c r="B401" s="1" t="s">
        <v>125</v>
      </c>
      <c r="C401" s="1" t="s">
        <v>20</v>
      </c>
      <c r="D401" s="1" t="s">
        <v>16</v>
      </c>
      <c r="E401" s="1" t="s">
        <v>105</v>
      </c>
      <c r="F401" s="1" t="s">
        <v>84</v>
      </c>
      <c r="G401" s="1" t="s">
        <v>194</v>
      </c>
      <c r="H401" s="1" t="s">
        <v>195</v>
      </c>
      <c r="I401" s="16"/>
      <c r="J401" s="102">
        <f>J402+J409+J420+J425+J412+J415</f>
        <v>48312119.369999997</v>
      </c>
      <c r="K401" s="193">
        <f>K402+K409+K420+K425+K412+K415</f>
        <v>47947484.239999995</v>
      </c>
      <c r="L401" s="232">
        <f t="shared" si="32"/>
        <v>99.245251223181839</v>
      </c>
    </row>
    <row r="402" spans="1:12" ht="25.5">
      <c r="A402" s="14" t="s">
        <v>110</v>
      </c>
      <c r="B402" s="1" t="s">
        <v>125</v>
      </c>
      <c r="C402" s="1" t="s">
        <v>20</v>
      </c>
      <c r="D402" s="1" t="s">
        <v>16</v>
      </c>
      <c r="E402" s="1" t="s">
        <v>105</v>
      </c>
      <c r="F402" s="1" t="s">
        <v>84</v>
      </c>
      <c r="G402" s="1" t="s">
        <v>194</v>
      </c>
      <c r="H402" s="1" t="s">
        <v>204</v>
      </c>
      <c r="I402" s="16"/>
      <c r="J402" s="102">
        <f>J403+J405+J407</f>
        <v>45562154</v>
      </c>
      <c r="K402" s="193">
        <f>K403+K405+K407</f>
        <v>45199634.689999998</v>
      </c>
      <c r="L402" s="232">
        <f t="shared" si="32"/>
        <v>99.204341151210713</v>
      </c>
    </row>
    <row r="403" spans="1:12" ht="38.25">
      <c r="A403" s="92" t="s">
        <v>120</v>
      </c>
      <c r="B403" s="1" t="s">
        <v>125</v>
      </c>
      <c r="C403" s="1" t="s">
        <v>20</v>
      </c>
      <c r="D403" s="1" t="s">
        <v>16</v>
      </c>
      <c r="E403" s="1" t="s">
        <v>105</v>
      </c>
      <c r="F403" s="1" t="s">
        <v>84</v>
      </c>
      <c r="G403" s="1" t="s">
        <v>194</v>
      </c>
      <c r="H403" s="1" t="s">
        <v>204</v>
      </c>
      <c r="I403" s="16" t="s">
        <v>116</v>
      </c>
      <c r="J403" s="102">
        <f>J404</f>
        <v>42467634</v>
      </c>
      <c r="K403" s="193">
        <f>K404</f>
        <v>42445816.359999999</v>
      </c>
      <c r="L403" s="232">
        <f t="shared" si="32"/>
        <v>99.948625251880046</v>
      </c>
    </row>
    <row r="404" spans="1:12">
      <c r="A404" s="92" t="s">
        <v>131</v>
      </c>
      <c r="B404" s="1" t="s">
        <v>125</v>
      </c>
      <c r="C404" s="1" t="s">
        <v>20</v>
      </c>
      <c r="D404" s="1" t="s">
        <v>16</v>
      </c>
      <c r="E404" s="1" t="s">
        <v>105</v>
      </c>
      <c r="F404" s="1" t="s">
        <v>84</v>
      </c>
      <c r="G404" s="1" t="s">
        <v>194</v>
      </c>
      <c r="H404" s="1" t="s">
        <v>204</v>
      </c>
      <c r="I404" s="16" t="s">
        <v>130</v>
      </c>
      <c r="J404" s="102">
        <v>42467634</v>
      </c>
      <c r="K404" s="193">
        <f>32253150.28+803666.08+9389000</f>
        <v>42445816.359999999</v>
      </c>
      <c r="L404" s="232">
        <f t="shared" si="32"/>
        <v>99.948625251880046</v>
      </c>
    </row>
    <row r="405" spans="1:12" ht="25.5">
      <c r="A405" s="191" t="s">
        <v>482</v>
      </c>
      <c r="B405" s="1" t="s">
        <v>125</v>
      </c>
      <c r="C405" s="1" t="s">
        <v>20</v>
      </c>
      <c r="D405" s="1" t="s">
        <v>16</v>
      </c>
      <c r="E405" s="1" t="s">
        <v>105</v>
      </c>
      <c r="F405" s="1" t="s">
        <v>84</v>
      </c>
      <c r="G405" s="1" t="s">
        <v>194</v>
      </c>
      <c r="H405" s="1" t="s">
        <v>204</v>
      </c>
      <c r="I405" s="16" t="s">
        <v>118</v>
      </c>
      <c r="J405" s="102">
        <f>J406</f>
        <v>2834520</v>
      </c>
      <c r="K405" s="193">
        <f>K406</f>
        <v>2517374.7999999998</v>
      </c>
      <c r="L405" s="232">
        <f t="shared" si="32"/>
        <v>88.811326079900638</v>
      </c>
    </row>
    <row r="406" spans="1:12" ht="25.5">
      <c r="A406" s="92" t="s">
        <v>122</v>
      </c>
      <c r="B406" s="1" t="s">
        <v>125</v>
      </c>
      <c r="C406" s="1" t="s">
        <v>20</v>
      </c>
      <c r="D406" s="1" t="s">
        <v>16</v>
      </c>
      <c r="E406" s="1" t="s">
        <v>105</v>
      </c>
      <c r="F406" s="1" t="s">
        <v>84</v>
      </c>
      <c r="G406" s="1" t="s">
        <v>194</v>
      </c>
      <c r="H406" s="1" t="s">
        <v>204</v>
      </c>
      <c r="I406" s="16" t="s">
        <v>119</v>
      </c>
      <c r="J406" s="102">
        <v>2834520</v>
      </c>
      <c r="K406" s="193">
        <v>2517374.7999999998</v>
      </c>
      <c r="L406" s="232">
        <f t="shared" si="32"/>
        <v>88.811326079900638</v>
      </c>
    </row>
    <row r="407" spans="1:12">
      <c r="A407" s="92" t="s">
        <v>100</v>
      </c>
      <c r="B407" s="1" t="s">
        <v>125</v>
      </c>
      <c r="C407" s="1" t="s">
        <v>20</v>
      </c>
      <c r="D407" s="1" t="s">
        <v>16</v>
      </c>
      <c r="E407" s="1" t="s">
        <v>105</v>
      </c>
      <c r="F407" s="1" t="s">
        <v>84</v>
      </c>
      <c r="G407" s="1" t="s">
        <v>194</v>
      </c>
      <c r="H407" s="1" t="s">
        <v>204</v>
      </c>
      <c r="I407" s="16" t="s">
        <v>97</v>
      </c>
      <c r="J407" s="102">
        <f>J408</f>
        <v>260000</v>
      </c>
      <c r="K407" s="193">
        <f>K408</f>
        <v>236443.53</v>
      </c>
      <c r="L407" s="232">
        <f t="shared" si="32"/>
        <v>90.939819230769231</v>
      </c>
    </row>
    <row r="408" spans="1:12">
      <c r="A408" s="99" t="s">
        <v>161</v>
      </c>
      <c r="B408" s="1" t="s">
        <v>125</v>
      </c>
      <c r="C408" s="1" t="s">
        <v>20</v>
      </c>
      <c r="D408" s="1" t="s">
        <v>16</v>
      </c>
      <c r="E408" s="1" t="s">
        <v>105</v>
      </c>
      <c r="F408" s="1" t="s">
        <v>84</v>
      </c>
      <c r="G408" s="1" t="s">
        <v>194</v>
      </c>
      <c r="H408" s="1" t="s">
        <v>204</v>
      </c>
      <c r="I408" s="16" t="s">
        <v>160</v>
      </c>
      <c r="J408" s="102">
        <v>260000</v>
      </c>
      <c r="K408" s="193">
        <f>147248+57695+31500.53</f>
        <v>236443.53</v>
      </c>
      <c r="L408" s="232">
        <f t="shared" si="32"/>
        <v>90.939819230769231</v>
      </c>
    </row>
    <row r="409" spans="1:12">
      <c r="A409" s="92" t="s">
        <v>113</v>
      </c>
      <c r="B409" s="1" t="s">
        <v>125</v>
      </c>
      <c r="C409" s="1" t="s">
        <v>20</v>
      </c>
      <c r="D409" s="1" t="s">
        <v>16</v>
      </c>
      <c r="E409" s="1" t="s">
        <v>105</v>
      </c>
      <c r="F409" s="1" t="s">
        <v>84</v>
      </c>
      <c r="G409" s="1" t="s">
        <v>194</v>
      </c>
      <c r="H409" s="1" t="s">
        <v>222</v>
      </c>
      <c r="I409" s="16"/>
      <c r="J409" s="102">
        <f>J410</f>
        <v>300000</v>
      </c>
      <c r="K409" s="193">
        <f>K410</f>
        <v>300000</v>
      </c>
      <c r="L409" s="232">
        <f t="shared" si="32"/>
        <v>100</v>
      </c>
    </row>
    <row r="410" spans="1:12" ht="25.5">
      <c r="A410" s="191" t="s">
        <v>482</v>
      </c>
      <c r="B410" s="1" t="s">
        <v>125</v>
      </c>
      <c r="C410" s="1" t="s">
        <v>20</v>
      </c>
      <c r="D410" s="1" t="s">
        <v>16</v>
      </c>
      <c r="E410" s="1" t="s">
        <v>105</v>
      </c>
      <c r="F410" s="1" t="s">
        <v>84</v>
      </c>
      <c r="G410" s="1" t="s">
        <v>194</v>
      </c>
      <c r="H410" s="1" t="s">
        <v>222</v>
      </c>
      <c r="I410" s="16" t="s">
        <v>118</v>
      </c>
      <c r="J410" s="102">
        <f>J411</f>
        <v>300000</v>
      </c>
      <c r="K410" s="193">
        <f>K411</f>
        <v>300000</v>
      </c>
      <c r="L410" s="232">
        <f t="shared" si="32"/>
        <v>100</v>
      </c>
    </row>
    <row r="411" spans="1:12" ht="25.5">
      <c r="A411" s="92" t="s">
        <v>122</v>
      </c>
      <c r="B411" s="1" t="s">
        <v>125</v>
      </c>
      <c r="C411" s="1" t="s">
        <v>20</v>
      </c>
      <c r="D411" s="1" t="s">
        <v>16</v>
      </c>
      <c r="E411" s="1" t="s">
        <v>105</v>
      </c>
      <c r="F411" s="1" t="s">
        <v>84</v>
      </c>
      <c r="G411" s="1" t="s">
        <v>194</v>
      </c>
      <c r="H411" s="1" t="s">
        <v>222</v>
      </c>
      <c r="I411" s="16" t="s">
        <v>119</v>
      </c>
      <c r="J411" s="102">
        <v>300000</v>
      </c>
      <c r="K411" s="193">
        <v>300000</v>
      </c>
      <c r="L411" s="232">
        <f t="shared" si="32"/>
        <v>100</v>
      </c>
    </row>
    <row r="412" spans="1:12" ht="39" customHeight="1">
      <c r="A412" s="2" t="s">
        <v>59</v>
      </c>
      <c r="B412" s="1" t="s">
        <v>125</v>
      </c>
      <c r="C412" s="1" t="s">
        <v>20</v>
      </c>
      <c r="D412" s="1" t="s">
        <v>16</v>
      </c>
      <c r="E412" s="1" t="s">
        <v>105</v>
      </c>
      <c r="F412" s="1" t="s">
        <v>84</v>
      </c>
      <c r="G412" s="1" t="s">
        <v>194</v>
      </c>
      <c r="H412" s="1" t="s">
        <v>223</v>
      </c>
      <c r="I412" s="16"/>
      <c r="J412" s="102">
        <f>J413</f>
        <v>42000</v>
      </c>
      <c r="K412" s="193">
        <f>K413</f>
        <v>42000</v>
      </c>
      <c r="L412" s="232">
        <f t="shared" si="32"/>
        <v>100</v>
      </c>
    </row>
    <row r="413" spans="1:12" ht="25.5">
      <c r="A413" s="191" t="s">
        <v>482</v>
      </c>
      <c r="B413" s="1" t="s">
        <v>125</v>
      </c>
      <c r="C413" s="1" t="s">
        <v>20</v>
      </c>
      <c r="D413" s="1" t="s">
        <v>16</v>
      </c>
      <c r="E413" s="1" t="s">
        <v>105</v>
      </c>
      <c r="F413" s="1" t="s">
        <v>84</v>
      </c>
      <c r="G413" s="1" t="s">
        <v>194</v>
      </c>
      <c r="H413" s="1" t="s">
        <v>223</v>
      </c>
      <c r="I413" s="16" t="s">
        <v>118</v>
      </c>
      <c r="J413" s="102">
        <f>J414</f>
        <v>42000</v>
      </c>
      <c r="K413" s="193">
        <f>K414</f>
        <v>42000</v>
      </c>
      <c r="L413" s="232">
        <f t="shared" si="32"/>
        <v>100</v>
      </c>
    </row>
    <row r="414" spans="1:12" ht="25.5">
      <c r="A414" s="92" t="s">
        <v>122</v>
      </c>
      <c r="B414" s="1" t="s">
        <v>125</v>
      </c>
      <c r="C414" s="1" t="s">
        <v>20</v>
      </c>
      <c r="D414" s="1" t="s">
        <v>16</v>
      </c>
      <c r="E414" s="1" t="s">
        <v>105</v>
      </c>
      <c r="F414" s="1" t="s">
        <v>84</v>
      </c>
      <c r="G414" s="1" t="s">
        <v>194</v>
      </c>
      <c r="H414" s="1" t="s">
        <v>223</v>
      </c>
      <c r="I414" s="16" t="s">
        <v>119</v>
      </c>
      <c r="J414" s="193">
        <v>42000</v>
      </c>
      <c r="K414" s="193">
        <v>42000</v>
      </c>
      <c r="L414" s="232">
        <f t="shared" si="32"/>
        <v>100</v>
      </c>
    </row>
    <row r="415" spans="1:12">
      <c r="A415" s="2" t="s">
        <v>95</v>
      </c>
      <c r="B415" s="1" t="s">
        <v>125</v>
      </c>
      <c r="C415" s="1" t="s">
        <v>20</v>
      </c>
      <c r="D415" s="1" t="s">
        <v>16</v>
      </c>
      <c r="E415" s="1" t="s">
        <v>105</v>
      </c>
      <c r="F415" s="1" t="s">
        <v>84</v>
      </c>
      <c r="G415" s="1" t="s">
        <v>194</v>
      </c>
      <c r="H415" s="1" t="s">
        <v>224</v>
      </c>
      <c r="I415" s="16"/>
      <c r="J415" s="102">
        <f>J416+J418</f>
        <v>460593.07</v>
      </c>
      <c r="K415" s="193">
        <f>K416+K418</f>
        <v>460593.07</v>
      </c>
      <c r="L415" s="232">
        <f t="shared" si="32"/>
        <v>100</v>
      </c>
    </row>
    <row r="416" spans="1:12" ht="38.25">
      <c r="A416" s="92" t="s">
        <v>120</v>
      </c>
      <c r="B416" s="1" t="s">
        <v>125</v>
      </c>
      <c r="C416" s="1" t="s">
        <v>20</v>
      </c>
      <c r="D416" s="1" t="s">
        <v>16</v>
      </c>
      <c r="E416" s="1" t="s">
        <v>105</v>
      </c>
      <c r="F416" s="1" t="s">
        <v>84</v>
      </c>
      <c r="G416" s="1" t="s">
        <v>194</v>
      </c>
      <c r="H416" s="1" t="s">
        <v>224</v>
      </c>
      <c r="I416" s="16" t="s">
        <v>116</v>
      </c>
      <c r="J416" s="102">
        <f>J417</f>
        <v>362365.25</v>
      </c>
      <c r="K416" s="193">
        <f>K417</f>
        <v>362365.25</v>
      </c>
      <c r="L416" s="232">
        <f t="shared" si="32"/>
        <v>100</v>
      </c>
    </row>
    <row r="417" spans="1:12">
      <c r="A417" s="92" t="s">
        <v>131</v>
      </c>
      <c r="B417" s="1" t="s">
        <v>125</v>
      </c>
      <c r="C417" s="1" t="s">
        <v>20</v>
      </c>
      <c r="D417" s="1" t="s">
        <v>16</v>
      </c>
      <c r="E417" s="1" t="s">
        <v>105</v>
      </c>
      <c r="F417" s="1" t="s">
        <v>84</v>
      </c>
      <c r="G417" s="1" t="s">
        <v>194</v>
      </c>
      <c r="H417" s="1" t="s">
        <v>224</v>
      </c>
      <c r="I417" s="16" t="s">
        <v>130</v>
      </c>
      <c r="J417" s="193">
        <v>362365.25</v>
      </c>
      <c r="K417" s="193">
        <f>278314.3+84050.95</f>
        <v>362365.25</v>
      </c>
      <c r="L417" s="232">
        <f t="shared" si="32"/>
        <v>100</v>
      </c>
    </row>
    <row r="418" spans="1:12" s="181" customFormat="1" ht="25.5">
      <c r="A418" s="191" t="s">
        <v>482</v>
      </c>
      <c r="B418" s="182" t="s">
        <v>125</v>
      </c>
      <c r="C418" s="182" t="s">
        <v>20</v>
      </c>
      <c r="D418" s="182" t="s">
        <v>16</v>
      </c>
      <c r="E418" s="182" t="s">
        <v>105</v>
      </c>
      <c r="F418" s="182" t="s">
        <v>84</v>
      </c>
      <c r="G418" s="182" t="s">
        <v>194</v>
      </c>
      <c r="H418" s="182" t="s">
        <v>224</v>
      </c>
      <c r="I418" s="180" t="s">
        <v>118</v>
      </c>
      <c r="J418" s="193">
        <f>J419</f>
        <v>98227.82</v>
      </c>
      <c r="K418" s="193">
        <f>K419</f>
        <v>98227.82</v>
      </c>
      <c r="L418" s="232">
        <f t="shared" si="32"/>
        <v>100</v>
      </c>
    </row>
    <row r="419" spans="1:12" s="181" customFormat="1" ht="25.5">
      <c r="A419" s="190" t="s">
        <v>122</v>
      </c>
      <c r="B419" s="182" t="s">
        <v>125</v>
      </c>
      <c r="C419" s="182" t="s">
        <v>20</v>
      </c>
      <c r="D419" s="182" t="s">
        <v>16</v>
      </c>
      <c r="E419" s="182" t="s">
        <v>105</v>
      </c>
      <c r="F419" s="182" t="s">
        <v>84</v>
      </c>
      <c r="G419" s="182" t="s">
        <v>194</v>
      </c>
      <c r="H419" s="182" t="s">
        <v>224</v>
      </c>
      <c r="I419" s="180" t="s">
        <v>119</v>
      </c>
      <c r="J419" s="193">
        <v>98227.82</v>
      </c>
      <c r="K419" s="193">
        <v>98227.82</v>
      </c>
      <c r="L419" s="232">
        <f t="shared" si="32"/>
        <v>100</v>
      </c>
    </row>
    <row r="420" spans="1:12" ht="51">
      <c r="A420" s="183" t="s">
        <v>360</v>
      </c>
      <c r="B420" s="1" t="s">
        <v>125</v>
      </c>
      <c r="C420" s="1" t="s">
        <v>20</v>
      </c>
      <c r="D420" s="1" t="s">
        <v>16</v>
      </c>
      <c r="E420" s="1" t="s">
        <v>105</v>
      </c>
      <c r="F420" s="1" t="s">
        <v>84</v>
      </c>
      <c r="G420" s="1" t="s">
        <v>194</v>
      </c>
      <c r="H420" s="1" t="s">
        <v>310</v>
      </c>
      <c r="I420" s="16"/>
      <c r="J420" s="102">
        <f>J421+J423</f>
        <v>1842372.2999999998</v>
      </c>
      <c r="K420" s="193">
        <f>K421+K423</f>
        <v>1840256.48</v>
      </c>
      <c r="L420" s="232">
        <f t="shared" si="32"/>
        <v>99.8851578478465</v>
      </c>
    </row>
    <row r="421" spans="1:12" ht="38.25">
      <c r="A421" s="92" t="s">
        <v>120</v>
      </c>
      <c r="B421" s="1" t="s">
        <v>125</v>
      </c>
      <c r="C421" s="1" t="s">
        <v>20</v>
      </c>
      <c r="D421" s="1" t="s">
        <v>16</v>
      </c>
      <c r="E421" s="1" t="s">
        <v>105</v>
      </c>
      <c r="F421" s="1" t="s">
        <v>84</v>
      </c>
      <c r="G421" s="1" t="s">
        <v>194</v>
      </c>
      <c r="H421" s="1" t="s">
        <v>310</v>
      </c>
      <c r="I421" s="16" t="s">
        <v>116</v>
      </c>
      <c r="J421" s="102">
        <f>J422</f>
        <v>949100.57</v>
      </c>
      <c r="K421" s="193">
        <f>K422</f>
        <v>946984.75</v>
      </c>
      <c r="L421" s="232">
        <f t="shared" si="32"/>
        <v>99.7770710431667</v>
      </c>
    </row>
    <row r="422" spans="1:12">
      <c r="A422" s="92" t="s">
        <v>131</v>
      </c>
      <c r="B422" s="1" t="s">
        <v>125</v>
      </c>
      <c r="C422" s="1" t="s">
        <v>20</v>
      </c>
      <c r="D422" s="1" t="s">
        <v>16</v>
      </c>
      <c r="E422" s="1" t="s">
        <v>105</v>
      </c>
      <c r="F422" s="1" t="s">
        <v>84</v>
      </c>
      <c r="G422" s="1" t="s">
        <v>194</v>
      </c>
      <c r="H422" s="1" t="s">
        <v>310</v>
      </c>
      <c r="I422" s="16" t="s">
        <v>130</v>
      </c>
      <c r="J422" s="193">
        <v>949100.57</v>
      </c>
      <c r="K422" s="193">
        <f>730805.1+216179.65</f>
        <v>946984.75</v>
      </c>
      <c r="L422" s="232">
        <f t="shared" si="32"/>
        <v>99.7770710431667</v>
      </c>
    </row>
    <row r="423" spans="1:12" s="181" customFormat="1" ht="25.5">
      <c r="A423" s="191" t="s">
        <v>482</v>
      </c>
      <c r="B423" s="182" t="s">
        <v>125</v>
      </c>
      <c r="C423" s="182" t="s">
        <v>20</v>
      </c>
      <c r="D423" s="182" t="s">
        <v>16</v>
      </c>
      <c r="E423" s="182" t="s">
        <v>105</v>
      </c>
      <c r="F423" s="182" t="s">
        <v>84</v>
      </c>
      <c r="G423" s="182" t="s">
        <v>194</v>
      </c>
      <c r="H423" s="182" t="s">
        <v>310</v>
      </c>
      <c r="I423" s="180" t="s">
        <v>118</v>
      </c>
      <c r="J423" s="193">
        <f>J424</f>
        <v>893271.73</v>
      </c>
      <c r="K423" s="193">
        <f>K424</f>
        <v>893271.73</v>
      </c>
      <c r="L423" s="232">
        <f t="shared" si="32"/>
        <v>100</v>
      </c>
    </row>
    <row r="424" spans="1:12" s="181" customFormat="1" ht="25.5">
      <c r="A424" s="190" t="s">
        <v>122</v>
      </c>
      <c r="B424" s="182" t="s">
        <v>125</v>
      </c>
      <c r="C424" s="182" t="s">
        <v>20</v>
      </c>
      <c r="D424" s="182" t="s">
        <v>16</v>
      </c>
      <c r="E424" s="182" t="s">
        <v>105</v>
      </c>
      <c r="F424" s="182" t="s">
        <v>84</v>
      </c>
      <c r="G424" s="182" t="s">
        <v>194</v>
      </c>
      <c r="H424" s="182" t="s">
        <v>310</v>
      </c>
      <c r="I424" s="180" t="s">
        <v>119</v>
      </c>
      <c r="J424" s="193">
        <v>893271.73</v>
      </c>
      <c r="K424" s="193">
        <v>893271.73</v>
      </c>
      <c r="L424" s="232">
        <f t="shared" si="32"/>
        <v>100</v>
      </c>
    </row>
    <row r="425" spans="1:12" ht="44.25" customHeight="1">
      <c r="A425" s="183" t="s">
        <v>362</v>
      </c>
      <c r="B425" s="1" t="s">
        <v>125</v>
      </c>
      <c r="C425" s="1" t="s">
        <v>20</v>
      </c>
      <c r="D425" s="1" t="s">
        <v>16</v>
      </c>
      <c r="E425" s="1" t="s">
        <v>105</v>
      </c>
      <c r="F425" s="1" t="s">
        <v>84</v>
      </c>
      <c r="G425" s="1" t="s">
        <v>194</v>
      </c>
      <c r="H425" s="182" t="s">
        <v>361</v>
      </c>
      <c r="I425" s="16"/>
      <c r="J425" s="102">
        <f>J426</f>
        <v>105000</v>
      </c>
      <c r="K425" s="193">
        <f>K426</f>
        <v>105000</v>
      </c>
      <c r="L425" s="232">
        <f>K425/J425*100</f>
        <v>100</v>
      </c>
    </row>
    <row r="426" spans="1:12" ht="25.5">
      <c r="A426" s="191" t="s">
        <v>482</v>
      </c>
      <c r="B426" s="1" t="s">
        <v>125</v>
      </c>
      <c r="C426" s="1" t="s">
        <v>20</v>
      </c>
      <c r="D426" s="1" t="s">
        <v>16</v>
      </c>
      <c r="E426" s="1" t="s">
        <v>105</v>
      </c>
      <c r="F426" s="1" t="s">
        <v>84</v>
      </c>
      <c r="G426" s="1" t="s">
        <v>194</v>
      </c>
      <c r="H426" s="182" t="s">
        <v>361</v>
      </c>
      <c r="I426" s="16" t="s">
        <v>118</v>
      </c>
      <c r="J426" s="102">
        <f>J427</f>
        <v>105000</v>
      </c>
      <c r="K426" s="193">
        <f>K427</f>
        <v>105000</v>
      </c>
      <c r="L426" s="232">
        <f>K426/J426*100</f>
        <v>100</v>
      </c>
    </row>
    <row r="427" spans="1:12" ht="25.5">
      <c r="A427" s="92" t="s">
        <v>122</v>
      </c>
      <c r="B427" s="1" t="s">
        <v>125</v>
      </c>
      <c r="C427" s="1" t="s">
        <v>20</v>
      </c>
      <c r="D427" s="1" t="s">
        <v>16</v>
      </c>
      <c r="E427" s="1" t="s">
        <v>105</v>
      </c>
      <c r="F427" s="1" t="s">
        <v>84</v>
      </c>
      <c r="G427" s="1" t="s">
        <v>194</v>
      </c>
      <c r="H427" s="182" t="s">
        <v>361</v>
      </c>
      <c r="I427" s="16" t="s">
        <v>119</v>
      </c>
      <c r="J427" s="102">
        <v>105000</v>
      </c>
      <c r="K427" s="193">
        <v>105000</v>
      </c>
      <c r="L427" s="232">
        <f>K427/J427*100</f>
        <v>100</v>
      </c>
    </row>
    <row r="428" spans="1:12">
      <c r="A428" s="14"/>
      <c r="B428" s="1"/>
      <c r="C428" s="1"/>
      <c r="D428" s="1"/>
      <c r="E428" s="1"/>
      <c r="F428" s="1"/>
      <c r="G428" s="1"/>
      <c r="H428" s="1"/>
      <c r="I428" s="16"/>
      <c r="J428" s="102"/>
      <c r="K428" s="193"/>
      <c r="L428" s="193"/>
    </row>
    <row r="429" spans="1:12">
      <c r="A429" s="30" t="s">
        <v>260</v>
      </c>
      <c r="B429" s="17" t="s">
        <v>125</v>
      </c>
      <c r="C429" s="17" t="s">
        <v>20</v>
      </c>
      <c r="D429" s="17" t="s">
        <v>18</v>
      </c>
      <c r="E429" s="17"/>
      <c r="F429" s="17"/>
      <c r="G429" s="17"/>
      <c r="H429" s="17"/>
      <c r="I429" s="36"/>
      <c r="J429" s="141">
        <f t="shared" ref="J429:K432" si="33">J430</f>
        <v>4787.28</v>
      </c>
      <c r="K429" s="141">
        <f t="shared" si="33"/>
        <v>4787.28</v>
      </c>
      <c r="L429" s="229">
        <f>K429/J429*100</f>
        <v>100</v>
      </c>
    </row>
    <row r="430" spans="1:12">
      <c r="A430" s="2" t="s">
        <v>106</v>
      </c>
      <c r="B430" s="1" t="s">
        <v>125</v>
      </c>
      <c r="C430" s="1" t="s">
        <v>20</v>
      </c>
      <c r="D430" s="1" t="s">
        <v>18</v>
      </c>
      <c r="E430" s="1" t="s">
        <v>105</v>
      </c>
      <c r="F430" s="1" t="s">
        <v>84</v>
      </c>
      <c r="G430" s="1" t="s">
        <v>194</v>
      </c>
      <c r="H430" s="1" t="s">
        <v>195</v>
      </c>
      <c r="I430" s="16"/>
      <c r="J430" s="102">
        <f t="shared" si="33"/>
        <v>4787.28</v>
      </c>
      <c r="K430" s="193">
        <f t="shared" si="33"/>
        <v>4787.28</v>
      </c>
      <c r="L430" s="232">
        <f>K430/J430*100</f>
        <v>100</v>
      </c>
    </row>
    <row r="431" spans="1:12" ht="38.25">
      <c r="A431" s="14" t="s">
        <v>281</v>
      </c>
      <c r="B431" s="1" t="s">
        <v>125</v>
      </c>
      <c r="C431" s="1" t="s">
        <v>20</v>
      </c>
      <c r="D431" s="1" t="s">
        <v>18</v>
      </c>
      <c r="E431" s="1" t="s">
        <v>105</v>
      </c>
      <c r="F431" s="1" t="s">
        <v>84</v>
      </c>
      <c r="G431" s="1" t="s">
        <v>194</v>
      </c>
      <c r="H431" s="1" t="s">
        <v>280</v>
      </c>
      <c r="I431" s="16"/>
      <c r="J431" s="102">
        <f t="shared" si="33"/>
        <v>4787.28</v>
      </c>
      <c r="K431" s="193">
        <f t="shared" si="33"/>
        <v>4787.28</v>
      </c>
      <c r="L431" s="232">
        <f t="shared" ref="L431:L433" si="34">K431/J431*100</f>
        <v>100</v>
      </c>
    </row>
    <row r="432" spans="1:12" ht="25.5">
      <c r="A432" s="191" t="s">
        <v>482</v>
      </c>
      <c r="B432" s="1" t="s">
        <v>125</v>
      </c>
      <c r="C432" s="1" t="s">
        <v>20</v>
      </c>
      <c r="D432" s="1" t="s">
        <v>18</v>
      </c>
      <c r="E432" s="1" t="s">
        <v>105</v>
      </c>
      <c r="F432" s="1" t="s">
        <v>84</v>
      </c>
      <c r="G432" s="1" t="s">
        <v>194</v>
      </c>
      <c r="H432" s="1" t="s">
        <v>280</v>
      </c>
      <c r="I432" s="16" t="s">
        <v>118</v>
      </c>
      <c r="J432" s="102">
        <f t="shared" si="33"/>
        <v>4787.28</v>
      </c>
      <c r="K432" s="193">
        <f t="shared" si="33"/>
        <v>4787.28</v>
      </c>
      <c r="L432" s="232">
        <f t="shared" si="34"/>
        <v>100</v>
      </c>
    </row>
    <row r="433" spans="1:12" ht="25.5">
      <c r="A433" s="92" t="s">
        <v>122</v>
      </c>
      <c r="B433" s="1" t="s">
        <v>125</v>
      </c>
      <c r="C433" s="1" t="s">
        <v>20</v>
      </c>
      <c r="D433" s="1" t="s">
        <v>18</v>
      </c>
      <c r="E433" s="1" t="s">
        <v>105</v>
      </c>
      <c r="F433" s="1" t="s">
        <v>84</v>
      </c>
      <c r="G433" s="1" t="s">
        <v>194</v>
      </c>
      <c r="H433" s="1" t="s">
        <v>280</v>
      </c>
      <c r="I433" s="16" t="s">
        <v>119</v>
      </c>
      <c r="J433" s="102">
        <v>4787.28</v>
      </c>
      <c r="K433" s="193">
        <v>4787.28</v>
      </c>
      <c r="L433" s="232">
        <f t="shared" si="34"/>
        <v>100</v>
      </c>
    </row>
    <row r="434" spans="1:12">
      <c r="A434" s="14"/>
      <c r="B434" s="1"/>
      <c r="C434" s="1"/>
      <c r="D434" s="1"/>
      <c r="E434" s="1"/>
      <c r="F434" s="1"/>
      <c r="G434" s="1"/>
      <c r="H434" s="1"/>
      <c r="I434" s="16"/>
      <c r="J434" s="102"/>
      <c r="K434" s="193"/>
      <c r="L434" s="193"/>
    </row>
    <row r="435" spans="1:12" s="181" customFormat="1">
      <c r="A435" s="6" t="s">
        <v>77</v>
      </c>
      <c r="B435" s="18" t="s">
        <v>125</v>
      </c>
      <c r="C435" s="18" t="s">
        <v>20</v>
      </c>
      <c r="D435" s="18" t="s">
        <v>2</v>
      </c>
      <c r="E435" s="18"/>
      <c r="F435" s="18"/>
      <c r="G435" s="18"/>
      <c r="H435" s="18"/>
      <c r="I435" s="34"/>
      <c r="J435" s="141">
        <f t="shared" ref="J435:K438" si="35">J436</f>
        <v>360600</v>
      </c>
      <c r="K435" s="141">
        <f t="shared" si="35"/>
        <v>360600</v>
      </c>
      <c r="L435" s="229">
        <f>K435/J435*100</f>
        <v>100</v>
      </c>
    </row>
    <row r="436" spans="1:12" s="181" customFormat="1">
      <c r="A436" s="183" t="s">
        <v>106</v>
      </c>
      <c r="B436" s="182" t="s">
        <v>125</v>
      </c>
      <c r="C436" s="182" t="s">
        <v>20</v>
      </c>
      <c r="D436" s="182" t="s">
        <v>2</v>
      </c>
      <c r="E436" s="182" t="s">
        <v>105</v>
      </c>
      <c r="F436" s="182" t="s">
        <v>84</v>
      </c>
      <c r="G436" s="182" t="s">
        <v>194</v>
      </c>
      <c r="H436" s="182" t="s">
        <v>195</v>
      </c>
      <c r="I436" s="180"/>
      <c r="J436" s="193">
        <f>J437+J440</f>
        <v>360600</v>
      </c>
      <c r="K436" s="193">
        <f>K437+K440</f>
        <v>360600</v>
      </c>
      <c r="L436" s="232">
        <f>K436/J436*100</f>
        <v>100</v>
      </c>
    </row>
    <row r="437" spans="1:12" s="181" customFormat="1">
      <c r="A437" s="186" t="s">
        <v>437</v>
      </c>
      <c r="B437" s="182" t="s">
        <v>125</v>
      </c>
      <c r="C437" s="182" t="s">
        <v>20</v>
      </c>
      <c r="D437" s="182" t="s">
        <v>2</v>
      </c>
      <c r="E437" s="182" t="s">
        <v>105</v>
      </c>
      <c r="F437" s="182" t="s">
        <v>84</v>
      </c>
      <c r="G437" s="182" t="s">
        <v>194</v>
      </c>
      <c r="H437" s="182" t="s">
        <v>438</v>
      </c>
      <c r="I437" s="180"/>
      <c r="J437" s="193">
        <f t="shared" si="35"/>
        <v>109000</v>
      </c>
      <c r="K437" s="193">
        <f t="shared" si="35"/>
        <v>109000</v>
      </c>
      <c r="L437" s="232">
        <f t="shared" ref="L437:L442" si="36">K437/J437*100</f>
        <v>100</v>
      </c>
    </row>
    <row r="438" spans="1:12" s="181" customFormat="1">
      <c r="A438" s="97" t="s">
        <v>100</v>
      </c>
      <c r="B438" s="182" t="s">
        <v>125</v>
      </c>
      <c r="C438" s="182" t="s">
        <v>20</v>
      </c>
      <c r="D438" s="182" t="s">
        <v>2</v>
      </c>
      <c r="E438" s="182" t="s">
        <v>105</v>
      </c>
      <c r="F438" s="182" t="s">
        <v>84</v>
      </c>
      <c r="G438" s="182" t="s">
        <v>194</v>
      </c>
      <c r="H438" s="182" t="s">
        <v>438</v>
      </c>
      <c r="I438" s="180" t="s">
        <v>97</v>
      </c>
      <c r="J438" s="193">
        <f t="shared" si="35"/>
        <v>109000</v>
      </c>
      <c r="K438" s="193">
        <f t="shared" si="35"/>
        <v>109000</v>
      </c>
      <c r="L438" s="232">
        <f t="shared" si="36"/>
        <v>100</v>
      </c>
    </row>
    <row r="439" spans="1:12" s="181" customFormat="1">
      <c r="A439" s="190" t="s">
        <v>439</v>
      </c>
      <c r="B439" s="182" t="s">
        <v>125</v>
      </c>
      <c r="C439" s="182" t="s">
        <v>20</v>
      </c>
      <c r="D439" s="182" t="s">
        <v>2</v>
      </c>
      <c r="E439" s="182" t="s">
        <v>105</v>
      </c>
      <c r="F439" s="182" t="s">
        <v>84</v>
      </c>
      <c r="G439" s="182" t="s">
        <v>194</v>
      </c>
      <c r="H439" s="182" t="s">
        <v>438</v>
      </c>
      <c r="I439" s="180" t="s">
        <v>440</v>
      </c>
      <c r="J439" s="193">
        <v>109000</v>
      </c>
      <c r="K439" s="193">
        <v>109000</v>
      </c>
      <c r="L439" s="232">
        <f t="shared" si="36"/>
        <v>100</v>
      </c>
    </row>
    <row r="440" spans="1:12" s="181" customFormat="1" ht="25.5">
      <c r="A440" s="190" t="s">
        <v>448</v>
      </c>
      <c r="B440" s="182" t="s">
        <v>125</v>
      </c>
      <c r="C440" s="182" t="s">
        <v>20</v>
      </c>
      <c r="D440" s="182" t="s">
        <v>2</v>
      </c>
      <c r="E440" s="182" t="s">
        <v>105</v>
      </c>
      <c r="F440" s="182" t="s">
        <v>84</v>
      </c>
      <c r="G440" s="182" t="s">
        <v>194</v>
      </c>
      <c r="H440" s="182" t="s">
        <v>447</v>
      </c>
      <c r="I440" s="180"/>
      <c r="J440" s="193">
        <f>J441</f>
        <v>251600</v>
      </c>
      <c r="K440" s="193">
        <f>K441</f>
        <v>251600</v>
      </c>
      <c r="L440" s="232">
        <f t="shared" si="36"/>
        <v>100</v>
      </c>
    </row>
    <row r="441" spans="1:12" s="181" customFormat="1">
      <c r="A441" s="97" t="s">
        <v>100</v>
      </c>
      <c r="B441" s="182" t="s">
        <v>125</v>
      </c>
      <c r="C441" s="182" t="s">
        <v>20</v>
      </c>
      <c r="D441" s="182" t="s">
        <v>2</v>
      </c>
      <c r="E441" s="182" t="s">
        <v>105</v>
      </c>
      <c r="F441" s="182" t="s">
        <v>84</v>
      </c>
      <c r="G441" s="182" t="s">
        <v>194</v>
      </c>
      <c r="H441" s="182" t="s">
        <v>447</v>
      </c>
      <c r="I441" s="180" t="s">
        <v>97</v>
      </c>
      <c r="J441" s="193">
        <f>J442</f>
        <v>251600</v>
      </c>
      <c r="K441" s="193">
        <f>K442</f>
        <v>251600</v>
      </c>
      <c r="L441" s="232">
        <f t="shared" si="36"/>
        <v>100</v>
      </c>
    </row>
    <row r="442" spans="1:12" s="181" customFormat="1">
      <c r="A442" s="190" t="s">
        <v>439</v>
      </c>
      <c r="B442" s="182" t="s">
        <v>125</v>
      </c>
      <c r="C442" s="182" t="s">
        <v>20</v>
      </c>
      <c r="D442" s="182" t="s">
        <v>2</v>
      </c>
      <c r="E442" s="182" t="s">
        <v>105</v>
      </c>
      <c r="F442" s="182" t="s">
        <v>84</v>
      </c>
      <c r="G442" s="182" t="s">
        <v>194</v>
      </c>
      <c r="H442" s="182" t="s">
        <v>447</v>
      </c>
      <c r="I442" s="180" t="s">
        <v>440</v>
      </c>
      <c r="J442" s="193">
        <v>251600</v>
      </c>
      <c r="K442" s="193">
        <v>251600</v>
      </c>
      <c r="L442" s="232">
        <f t="shared" si="36"/>
        <v>100</v>
      </c>
    </row>
    <row r="443" spans="1:12" s="181" customFormat="1">
      <c r="A443" s="190"/>
      <c r="B443" s="182"/>
      <c r="C443" s="182"/>
      <c r="D443" s="182"/>
      <c r="E443" s="182"/>
      <c r="F443" s="182"/>
      <c r="G443" s="182"/>
      <c r="H443" s="182"/>
      <c r="I443" s="180"/>
      <c r="J443" s="193"/>
      <c r="K443" s="193"/>
      <c r="L443" s="193"/>
    </row>
    <row r="444" spans="1:12">
      <c r="A444" s="4" t="s">
        <v>1</v>
      </c>
      <c r="B444" s="17" t="s">
        <v>125</v>
      </c>
      <c r="C444" s="17" t="s">
        <v>20</v>
      </c>
      <c r="D444" s="17" t="s">
        <v>54</v>
      </c>
      <c r="E444" s="17"/>
      <c r="F444" s="17"/>
      <c r="G444" s="17"/>
      <c r="H444" s="1"/>
      <c r="I444" s="16"/>
      <c r="J444" s="141">
        <f>J449+J454+J445</f>
        <v>37829783.350000001</v>
      </c>
      <c r="K444" s="141">
        <f>K449+K454+K445</f>
        <v>37003711.270000003</v>
      </c>
      <c r="L444" s="229">
        <f t="shared" ref="L444:L449" si="37">K444/J444*100</f>
        <v>97.81634467118883</v>
      </c>
    </row>
    <row r="445" spans="1:12" ht="37.5" customHeight="1">
      <c r="A445" s="183" t="s">
        <v>371</v>
      </c>
      <c r="B445" s="185" t="s">
        <v>125</v>
      </c>
      <c r="C445" s="185" t="s">
        <v>20</v>
      </c>
      <c r="D445" s="182" t="s">
        <v>54</v>
      </c>
      <c r="E445" s="182" t="s">
        <v>13</v>
      </c>
      <c r="F445" s="182" t="s">
        <v>84</v>
      </c>
      <c r="G445" s="182" t="s">
        <v>194</v>
      </c>
      <c r="H445" s="182" t="s">
        <v>195</v>
      </c>
      <c r="I445" s="16"/>
      <c r="J445" s="142">
        <f>J446</f>
        <v>700000</v>
      </c>
      <c r="K445" s="195">
        <f>K446</f>
        <v>700000</v>
      </c>
      <c r="L445" s="233">
        <f t="shared" si="37"/>
        <v>100</v>
      </c>
    </row>
    <row r="446" spans="1:12" ht="25.5">
      <c r="A446" s="2" t="s">
        <v>99</v>
      </c>
      <c r="B446" s="13" t="s">
        <v>125</v>
      </c>
      <c r="C446" s="1" t="s">
        <v>20</v>
      </c>
      <c r="D446" s="1" t="s">
        <v>54</v>
      </c>
      <c r="E446" s="182" t="s">
        <v>13</v>
      </c>
      <c r="F446" s="1" t="s">
        <v>84</v>
      </c>
      <c r="G446" s="1" t="s">
        <v>194</v>
      </c>
      <c r="H446" s="1" t="s">
        <v>319</v>
      </c>
      <c r="I446" s="16"/>
      <c r="J446" s="102">
        <f>SUM(J447:J447)</f>
        <v>700000</v>
      </c>
      <c r="K446" s="193">
        <f>SUM(K447:K447)</f>
        <v>700000</v>
      </c>
      <c r="L446" s="233">
        <f t="shared" si="37"/>
        <v>100</v>
      </c>
    </row>
    <row r="447" spans="1:12">
      <c r="A447" s="97" t="s">
        <v>100</v>
      </c>
      <c r="B447" s="13" t="s">
        <v>125</v>
      </c>
      <c r="C447" s="1" t="s">
        <v>20</v>
      </c>
      <c r="D447" s="1" t="s">
        <v>54</v>
      </c>
      <c r="E447" s="182" t="s">
        <v>13</v>
      </c>
      <c r="F447" s="1" t="s">
        <v>84</v>
      </c>
      <c r="G447" s="1" t="s">
        <v>194</v>
      </c>
      <c r="H447" s="1" t="s">
        <v>319</v>
      </c>
      <c r="I447" s="16" t="s">
        <v>97</v>
      </c>
      <c r="J447" s="102">
        <f>J448</f>
        <v>700000</v>
      </c>
      <c r="K447" s="193">
        <f>K448</f>
        <v>700000</v>
      </c>
      <c r="L447" s="233">
        <f t="shared" si="37"/>
        <v>100</v>
      </c>
    </row>
    <row r="448" spans="1:12" ht="28.5" customHeight="1">
      <c r="A448" s="158" t="s">
        <v>101</v>
      </c>
      <c r="B448" s="13" t="s">
        <v>125</v>
      </c>
      <c r="C448" s="1" t="s">
        <v>20</v>
      </c>
      <c r="D448" s="1" t="s">
        <v>54</v>
      </c>
      <c r="E448" s="182" t="s">
        <v>13</v>
      </c>
      <c r="F448" s="1" t="s">
        <v>84</v>
      </c>
      <c r="G448" s="1" t="s">
        <v>194</v>
      </c>
      <c r="H448" s="1" t="s">
        <v>319</v>
      </c>
      <c r="I448" s="16" t="s">
        <v>98</v>
      </c>
      <c r="J448" s="102">
        <v>700000</v>
      </c>
      <c r="K448" s="193">
        <v>700000</v>
      </c>
      <c r="L448" s="233">
        <f t="shared" si="37"/>
        <v>100</v>
      </c>
    </row>
    <row r="449" spans="1:12" ht="38.25">
      <c r="A449" s="2" t="s">
        <v>315</v>
      </c>
      <c r="B449" s="13" t="s">
        <v>125</v>
      </c>
      <c r="C449" s="13" t="s">
        <v>20</v>
      </c>
      <c r="D449" s="13" t="s">
        <v>54</v>
      </c>
      <c r="E449" s="13" t="s">
        <v>28</v>
      </c>
      <c r="F449" s="13" t="s">
        <v>84</v>
      </c>
      <c r="G449" s="13" t="s">
        <v>194</v>
      </c>
      <c r="H449" s="1" t="s">
        <v>195</v>
      </c>
      <c r="I449" s="16"/>
      <c r="J449" s="142">
        <f t="shared" ref="J449:K452" si="38">J450</f>
        <v>871393.6</v>
      </c>
      <c r="K449" s="195">
        <f t="shared" si="38"/>
        <v>668900.01</v>
      </c>
      <c r="L449" s="233">
        <f t="shared" si="37"/>
        <v>76.762098092067703</v>
      </c>
    </row>
    <row r="450" spans="1:12">
      <c r="A450" s="2" t="s">
        <v>295</v>
      </c>
      <c r="B450" s="13" t="s">
        <v>125</v>
      </c>
      <c r="C450" s="13" t="s">
        <v>20</v>
      </c>
      <c r="D450" s="13" t="s">
        <v>54</v>
      </c>
      <c r="E450" s="13" t="s">
        <v>28</v>
      </c>
      <c r="F450" s="13" t="s">
        <v>48</v>
      </c>
      <c r="G450" s="13" t="s">
        <v>194</v>
      </c>
      <c r="H450" s="1" t="s">
        <v>195</v>
      </c>
      <c r="I450" s="16"/>
      <c r="J450" s="142">
        <f t="shared" si="38"/>
        <v>871393.6</v>
      </c>
      <c r="K450" s="195">
        <f t="shared" si="38"/>
        <v>668900.01</v>
      </c>
      <c r="L450" s="233">
        <f t="shared" ref="L450:L473" si="39">K450/J450*100</f>
        <v>76.762098092067703</v>
      </c>
    </row>
    <row r="451" spans="1:12" ht="25.5">
      <c r="A451" s="2" t="s">
        <v>296</v>
      </c>
      <c r="B451" s="13" t="s">
        <v>125</v>
      </c>
      <c r="C451" s="13" t="s">
        <v>20</v>
      </c>
      <c r="D451" s="13" t="s">
        <v>54</v>
      </c>
      <c r="E451" s="13" t="s">
        <v>28</v>
      </c>
      <c r="F451" s="13" t="s">
        <v>48</v>
      </c>
      <c r="G451" s="13" t="s">
        <v>194</v>
      </c>
      <c r="H451" s="1" t="s">
        <v>297</v>
      </c>
      <c r="I451" s="16"/>
      <c r="J451" s="142">
        <f t="shared" si="38"/>
        <v>871393.6</v>
      </c>
      <c r="K451" s="195">
        <f t="shared" si="38"/>
        <v>668900.01</v>
      </c>
      <c r="L451" s="233">
        <f t="shared" si="39"/>
        <v>76.762098092067703</v>
      </c>
    </row>
    <row r="452" spans="1:12" ht="25.5">
      <c r="A452" s="191" t="s">
        <v>482</v>
      </c>
      <c r="B452" s="13" t="s">
        <v>125</v>
      </c>
      <c r="C452" s="13" t="s">
        <v>20</v>
      </c>
      <c r="D452" s="13" t="s">
        <v>54</v>
      </c>
      <c r="E452" s="13" t="s">
        <v>28</v>
      </c>
      <c r="F452" s="13" t="s">
        <v>48</v>
      </c>
      <c r="G452" s="13" t="s">
        <v>194</v>
      </c>
      <c r="H452" s="1" t="s">
        <v>297</v>
      </c>
      <c r="I452" s="16" t="s">
        <v>118</v>
      </c>
      <c r="J452" s="142">
        <f t="shared" si="38"/>
        <v>871393.6</v>
      </c>
      <c r="K452" s="195">
        <f t="shared" si="38"/>
        <v>668900.01</v>
      </c>
      <c r="L452" s="233">
        <f t="shared" si="39"/>
        <v>76.762098092067703</v>
      </c>
    </row>
    <row r="453" spans="1:12" ht="25.5">
      <c r="A453" s="92" t="s">
        <v>122</v>
      </c>
      <c r="B453" s="13" t="s">
        <v>125</v>
      </c>
      <c r="C453" s="13" t="s">
        <v>20</v>
      </c>
      <c r="D453" s="13" t="s">
        <v>54</v>
      </c>
      <c r="E453" s="13" t="s">
        <v>28</v>
      </c>
      <c r="F453" s="13" t="s">
        <v>48</v>
      </c>
      <c r="G453" s="13" t="s">
        <v>194</v>
      </c>
      <c r="H453" s="1" t="s">
        <v>297</v>
      </c>
      <c r="I453" s="16" t="s">
        <v>119</v>
      </c>
      <c r="J453" s="142">
        <v>871393.6</v>
      </c>
      <c r="K453" s="195">
        <v>668900.01</v>
      </c>
      <c r="L453" s="233">
        <f t="shared" si="39"/>
        <v>76.762098092067703</v>
      </c>
    </row>
    <row r="454" spans="1:12">
      <c r="A454" s="2" t="s">
        <v>106</v>
      </c>
      <c r="B454" s="1" t="s">
        <v>125</v>
      </c>
      <c r="C454" s="1" t="s">
        <v>20</v>
      </c>
      <c r="D454" s="1" t="s">
        <v>54</v>
      </c>
      <c r="E454" s="1" t="s">
        <v>105</v>
      </c>
      <c r="F454" s="1" t="s">
        <v>84</v>
      </c>
      <c r="G454" s="1" t="s">
        <v>194</v>
      </c>
      <c r="H454" s="1" t="s">
        <v>195</v>
      </c>
      <c r="I454" s="16"/>
      <c r="J454" s="102">
        <f>J455+J459+J471+J466</f>
        <v>36258389.75</v>
      </c>
      <c r="K454" s="193">
        <f>K455+K459+K471+K466</f>
        <v>35634811.260000005</v>
      </c>
      <c r="L454" s="233">
        <f t="shared" si="39"/>
        <v>98.280181513024871</v>
      </c>
    </row>
    <row r="455" spans="1:12">
      <c r="A455" s="2" t="s">
        <v>147</v>
      </c>
      <c r="B455" s="1" t="s">
        <v>125</v>
      </c>
      <c r="C455" s="1" t="s">
        <v>20</v>
      </c>
      <c r="D455" s="1" t="s">
        <v>54</v>
      </c>
      <c r="E455" s="1" t="s">
        <v>105</v>
      </c>
      <c r="F455" s="1" t="s">
        <v>84</v>
      </c>
      <c r="G455" s="1" t="s">
        <v>194</v>
      </c>
      <c r="H455" s="1" t="s">
        <v>225</v>
      </c>
      <c r="I455" s="16"/>
      <c r="J455" s="102">
        <f>+J456</f>
        <v>172687.49</v>
      </c>
      <c r="K455" s="193">
        <f>+K456</f>
        <v>172687.49</v>
      </c>
      <c r="L455" s="233">
        <f t="shared" si="39"/>
        <v>100</v>
      </c>
    </row>
    <row r="456" spans="1:12">
      <c r="A456" s="190" t="s">
        <v>100</v>
      </c>
      <c r="B456" s="1" t="s">
        <v>125</v>
      </c>
      <c r="C456" s="1" t="s">
        <v>20</v>
      </c>
      <c r="D456" s="1" t="s">
        <v>54</v>
      </c>
      <c r="E456" s="1" t="s">
        <v>105</v>
      </c>
      <c r="F456" s="1" t="s">
        <v>84</v>
      </c>
      <c r="G456" s="1" t="s">
        <v>194</v>
      </c>
      <c r="H456" s="1" t="s">
        <v>225</v>
      </c>
      <c r="I456" s="16" t="s">
        <v>97</v>
      </c>
      <c r="J456" s="102">
        <f>J457+J458</f>
        <v>172687.49</v>
      </c>
      <c r="K456" s="193">
        <f>K457+K458</f>
        <v>172687.49</v>
      </c>
      <c r="L456" s="233">
        <f t="shared" si="39"/>
        <v>100</v>
      </c>
    </row>
    <row r="457" spans="1:12" s="181" customFormat="1">
      <c r="A457" s="192" t="s">
        <v>353</v>
      </c>
      <c r="B457" s="182" t="s">
        <v>125</v>
      </c>
      <c r="C457" s="182" t="s">
        <v>20</v>
      </c>
      <c r="D457" s="182" t="s">
        <v>54</v>
      </c>
      <c r="E457" s="182" t="s">
        <v>105</v>
      </c>
      <c r="F457" s="182" t="s">
        <v>84</v>
      </c>
      <c r="G457" s="182" t="s">
        <v>194</v>
      </c>
      <c r="H457" s="182" t="s">
        <v>225</v>
      </c>
      <c r="I457" s="180" t="s">
        <v>352</v>
      </c>
      <c r="J457" s="193">
        <v>34000</v>
      </c>
      <c r="K457" s="193">
        <v>34000</v>
      </c>
      <c r="L457" s="233">
        <f t="shared" si="39"/>
        <v>100</v>
      </c>
    </row>
    <row r="458" spans="1:12" s="181" customFormat="1">
      <c r="A458" s="192" t="s">
        <v>161</v>
      </c>
      <c r="B458" s="182" t="s">
        <v>125</v>
      </c>
      <c r="C458" s="182" t="s">
        <v>20</v>
      </c>
      <c r="D458" s="182" t="s">
        <v>54</v>
      </c>
      <c r="E458" s="182" t="s">
        <v>105</v>
      </c>
      <c r="F458" s="182" t="s">
        <v>84</v>
      </c>
      <c r="G458" s="182" t="s">
        <v>194</v>
      </c>
      <c r="H458" s="182" t="s">
        <v>225</v>
      </c>
      <c r="I458" s="180" t="s">
        <v>160</v>
      </c>
      <c r="J458" s="193">
        <v>138687.49</v>
      </c>
      <c r="K458" s="193">
        <v>138687.49</v>
      </c>
      <c r="L458" s="233">
        <f t="shared" si="39"/>
        <v>100</v>
      </c>
    </row>
    <row r="459" spans="1:12">
      <c r="A459" s="2" t="s">
        <v>115</v>
      </c>
      <c r="B459" s="3" t="s">
        <v>125</v>
      </c>
      <c r="C459" s="3" t="s">
        <v>20</v>
      </c>
      <c r="D459" s="3" t="s">
        <v>54</v>
      </c>
      <c r="E459" s="1" t="s">
        <v>105</v>
      </c>
      <c r="F459" s="1" t="s">
        <v>84</v>
      </c>
      <c r="G459" s="1" t="s">
        <v>194</v>
      </c>
      <c r="H459" s="3" t="s">
        <v>226</v>
      </c>
      <c r="I459" s="19"/>
      <c r="J459" s="102">
        <f>J460+J462+J464</f>
        <v>35676581.359999999</v>
      </c>
      <c r="K459" s="193">
        <f>K460+K462+K464</f>
        <v>35055900.920000002</v>
      </c>
      <c r="L459" s="233">
        <f t="shared" si="39"/>
        <v>98.260258084324477</v>
      </c>
    </row>
    <row r="460" spans="1:12" ht="38.25">
      <c r="A460" s="92" t="s">
        <v>120</v>
      </c>
      <c r="B460" s="3" t="s">
        <v>125</v>
      </c>
      <c r="C460" s="3" t="s">
        <v>20</v>
      </c>
      <c r="D460" s="3" t="s">
        <v>54</v>
      </c>
      <c r="E460" s="1" t="s">
        <v>105</v>
      </c>
      <c r="F460" s="1" t="s">
        <v>84</v>
      </c>
      <c r="G460" s="1" t="s">
        <v>194</v>
      </c>
      <c r="H460" s="3" t="s">
        <v>226</v>
      </c>
      <c r="I460" s="19" t="s">
        <v>116</v>
      </c>
      <c r="J460" s="102">
        <f>J461</f>
        <v>27411200</v>
      </c>
      <c r="K460" s="193">
        <f>K461</f>
        <v>27324717.600000001</v>
      </c>
      <c r="L460" s="233">
        <f t="shared" si="39"/>
        <v>99.684499766518798</v>
      </c>
    </row>
    <row r="461" spans="1:12">
      <c r="A461" s="92" t="s">
        <v>121</v>
      </c>
      <c r="B461" s="3" t="s">
        <v>125</v>
      </c>
      <c r="C461" s="3" t="s">
        <v>20</v>
      </c>
      <c r="D461" s="3" t="s">
        <v>54</v>
      </c>
      <c r="E461" s="1" t="s">
        <v>105</v>
      </c>
      <c r="F461" s="1" t="s">
        <v>84</v>
      </c>
      <c r="G461" s="1" t="s">
        <v>194</v>
      </c>
      <c r="H461" s="3" t="s">
        <v>226</v>
      </c>
      <c r="I461" s="19" t="s">
        <v>117</v>
      </c>
      <c r="J461" s="102">
        <v>27411200</v>
      </c>
      <c r="K461" s="193">
        <v>27324717.600000001</v>
      </c>
      <c r="L461" s="233">
        <f t="shared" si="39"/>
        <v>99.684499766518798</v>
      </c>
    </row>
    <row r="462" spans="1:12" ht="25.5">
      <c r="A462" s="191" t="s">
        <v>482</v>
      </c>
      <c r="B462" s="3" t="s">
        <v>125</v>
      </c>
      <c r="C462" s="3" t="s">
        <v>20</v>
      </c>
      <c r="D462" s="3" t="s">
        <v>54</v>
      </c>
      <c r="E462" s="1" t="s">
        <v>105</v>
      </c>
      <c r="F462" s="1" t="s">
        <v>84</v>
      </c>
      <c r="G462" s="1" t="s">
        <v>194</v>
      </c>
      <c r="H462" s="3" t="s">
        <v>226</v>
      </c>
      <c r="I462" s="19" t="s">
        <v>118</v>
      </c>
      <c r="J462" s="102">
        <f>J463</f>
        <v>8220381.3600000003</v>
      </c>
      <c r="K462" s="193">
        <f>K463</f>
        <v>7692518.0999999996</v>
      </c>
      <c r="L462" s="233">
        <f t="shared" si="39"/>
        <v>93.578603754704631</v>
      </c>
    </row>
    <row r="463" spans="1:12" ht="25.5">
      <c r="A463" s="92" t="s">
        <v>122</v>
      </c>
      <c r="B463" s="3" t="s">
        <v>125</v>
      </c>
      <c r="C463" s="3" t="s">
        <v>20</v>
      </c>
      <c r="D463" s="3" t="s">
        <v>54</v>
      </c>
      <c r="E463" s="1" t="s">
        <v>105</v>
      </c>
      <c r="F463" s="1" t="s">
        <v>84</v>
      </c>
      <c r="G463" s="1" t="s">
        <v>194</v>
      </c>
      <c r="H463" s="3" t="s">
        <v>226</v>
      </c>
      <c r="I463" s="19" t="s">
        <v>119</v>
      </c>
      <c r="J463" s="102">
        <v>8220381.3600000003</v>
      </c>
      <c r="K463" s="193">
        <f>2147482.21+5545035.89</f>
        <v>7692518.0999999996</v>
      </c>
      <c r="L463" s="233">
        <f t="shared" si="39"/>
        <v>93.578603754704631</v>
      </c>
    </row>
    <row r="464" spans="1:12" s="181" customFormat="1">
      <c r="A464" s="190" t="s">
        <v>100</v>
      </c>
      <c r="B464" s="3" t="s">
        <v>125</v>
      </c>
      <c r="C464" s="3" t="s">
        <v>20</v>
      </c>
      <c r="D464" s="3" t="s">
        <v>54</v>
      </c>
      <c r="E464" s="182" t="s">
        <v>105</v>
      </c>
      <c r="F464" s="182" t="s">
        <v>84</v>
      </c>
      <c r="G464" s="182" t="s">
        <v>194</v>
      </c>
      <c r="H464" s="3" t="s">
        <v>226</v>
      </c>
      <c r="I464" s="19" t="s">
        <v>97</v>
      </c>
      <c r="J464" s="193">
        <f>J465</f>
        <v>45000</v>
      </c>
      <c r="K464" s="193">
        <f>K465</f>
        <v>38665.22</v>
      </c>
      <c r="L464" s="233">
        <f t="shared" si="39"/>
        <v>85.922711111111113</v>
      </c>
    </row>
    <row r="465" spans="1:12" s="181" customFormat="1">
      <c r="A465" s="192" t="s">
        <v>161</v>
      </c>
      <c r="B465" s="3" t="s">
        <v>125</v>
      </c>
      <c r="C465" s="3" t="s">
        <v>20</v>
      </c>
      <c r="D465" s="3" t="s">
        <v>54</v>
      </c>
      <c r="E465" s="182" t="s">
        <v>105</v>
      </c>
      <c r="F465" s="182" t="s">
        <v>84</v>
      </c>
      <c r="G465" s="182" t="s">
        <v>194</v>
      </c>
      <c r="H465" s="3" t="s">
        <v>226</v>
      </c>
      <c r="I465" s="19" t="s">
        <v>160</v>
      </c>
      <c r="J465" s="193">
        <v>45000</v>
      </c>
      <c r="K465" s="193">
        <f>32411+6254.22</f>
        <v>38665.22</v>
      </c>
      <c r="L465" s="233">
        <f t="shared" si="39"/>
        <v>85.922711111111113</v>
      </c>
    </row>
    <row r="466" spans="1:12" s="181" customFormat="1" ht="29.25" customHeight="1">
      <c r="A466" s="5" t="s">
        <v>168</v>
      </c>
      <c r="B466" s="3" t="s">
        <v>125</v>
      </c>
      <c r="C466" s="185" t="s">
        <v>20</v>
      </c>
      <c r="D466" s="182" t="s">
        <v>54</v>
      </c>
      <c r="E466" s="178" t="s">
        <v>105</v>
      </c>
      <c r="F466" s="178" t="s">
        <v>84</v>
      </c>
      <c r="G466" s="178" t="s">
        <v>194</v>
      </c>
      <c r="H466" s="44" t="s">
        <v>235</v>
      </c>
      <c r="I466" s="44"/>
      <c r="J466" s="193">
        <f>J467+J469</f>
        <v>248478</v>
      </c>
      <c r="K466" s="193">
        <f>K467+K469</f>
        <v>248478</v>
      </c>
      <c r="L466" s="233">
        <f t="shared" si="39"/>
        <v>100</v>
      </c>
    </row>
    <row r="467" spans="1:12" s="181" customFormat="1" ht="25.5">
      <c r="A467" s="191" t="s">
        <v>482</v>
      </c>
      <c r="B467" s="3" t="s">
        <v>125</v>
      </c>
      <c r="C467" s="185" t="s">
        <v>20</v>
      </c>
      <c r="D467" s="182" t="s">
        <v>54</v>
      </c>
      <c r="E467" s="178" t="s">
        <v>105</v>
      </c>
      <c r="F467" s="178" t="s">
        <v>84</v>
      </c>
      <c r="G467" s="178" t="s">
        <v>194</v>
      </c>
      <c r="H467" s="44" t="s">
        <v>235</v>
      </c>
      <c r="I467" s="44" t="s">
        <v>118</v>
      </c>
      <c r="J467" s="193">
        <f>J468</f>
        <v>148478</v>
      </c>
      <c r="K467" s="193">
        <f>K468</f>
        <v>148478</v>
      </c>
      <c r="L467" s="233">
        <f t="shared" si="39"/>
        <v>100</v>
      </c>
    </row>
    <row r="468" spans="1:12" s="181" customFormat="1" ht="22.5" customHeight="1">
      <c r="A468" s="190" t="s">
        <v>122</v>
      </c>
      <c r="B468" s="3" t="s">
        <v>125</v>
      </c>
      <c r="C468" s="185" t="s">
        <v>20</v>
      </c>
      <c r="D468" s="182" t="s">
        <v>54</v>
      </c>
      <c r="E468" s="178" t="s">
        <v>105</v>
      </c>
      <c r="F468" s="178" t="s">
        <v>84</v>
      </c>
      <c r="G468" s="178" t="s">
        <v>194</v>
      </c>
      <c r="H468" s="44" t="s">
        <v>235</v>
      </c>
      <c r="I468" s="44" t="s">
        <v>119</v>
      </c>
      <c r="J468" s="193">
        <v>148478</v>
      </c>
      <c r="K468" s="193">
        <v>148478</v>
      </c>
      <c r="L468" s="233">
        <f t="shared" si="39"/>
        <v>100</v>
      </c>
    </row>
    <row r="469" spans="1:12" s="181" customFormat="1" ht="14.25" customHeight="1">
      <c r="A469" s="190" t="s">
        <v>100</v>
      </c>
      <c r="B469" s="3" t="s">
        <v>125</v>
      </c>
      <c r="C469" s="185" t="s">
        <v>20</v>
      </c>
      <c r="D469" s="182" t="s">
        <v>54</v>
      </c>
      <c r="E469" s="178" t="s">
        <v>105</v>
      </c>
      <c r="F469" s="178" t="s">
        <v>84</v>
      </c>
      <c r="G469" s="178" t="s">
        <v>194</v>
      </c>
      <c r="H469" s="44" t="s">
        <v>235</v>
      </c>
      <c r="I469" s="44" t="s">
        <v>97</v>
      </c>
      <c r="J469" s="193">
        <f>J470</f>
        <v>100000</v>
      </c>
      <c r="K469" s="193">
        <f>K470</f>
        <v>100000</v>
      </c>
      <c r="L469" s="233">
        <f t="shared" si="39"/>
        <v>100</v>
      </c>
    </row>
    <row r="470" spans="1:12" s="181" customFormat="1" ht="15.75" customHeight="1">
      <c r="A470" s="192" t="s">
        <v>161</v>
      </c>
      <c r="B470" s="3" t="s">
        <v>125</v>
      </c>
      <c r="C470" s="185" t="s">
        <v>20</v>
      </c>
      <c r="D470" s="182" t="s">
        <v>54</v>
      </c>
      <c r="E470" s="178" t="s">
        <v>105</v>
      </c>
      <c r="F470" s="178" t="s">
        <v>84</v>
      </c>
      <c r="G470" s="178" t="s">
        <v>194</v>
      </c>
      <c r="H470" s="44" t="s">
        <v>235</v>
      </c>
      <c r="I470" s="44" t="s">
        <v>160</v>
      </c>
      <c r="J470" s="193">
        <v>100000</v>
      </c>
      <c r="K470" s="193">
        <v>100000</v>
      </c>
      <c r="L470" s="233">
        <f t="shared" si="39"/>
        <v>100</v>
      </c>
    </row>
    <row r="471" spans="1:12" s="181" customFormat="1">
      <c r="A471" s="192" t="s">
        <v>386</v>
      </c>
      <c r="B471" s="3" t="s">
        <v>125</v>
      </c>
      <c r="C471" s="3" t="s">
        <v>20</v>
      </c>
      <c r="D471" s="3" t="s">
        <v>54</v>
      </c>
      <c r="E471" s="182" t="s">
        <v>105</v>
      </c>
      <c r="F471" s="182" t="s">
        <v>84</v>
      </c>
      <c r="G471" s="182" t="s">
        <v>194</v>
      </c>
      <c r="H471" s="3" t="s">
        <v>385</v>
      </c>
      <c r="I471" s="19"/>
      <c r="J471" s="193">
        <f>J472</f>
        <v>160642.9</v>
      </c>
      <c r="K471" s="193">
        <f>K472</f>
        <v>157744.85</v>
      </c>
      <c r="L471" s="233">
        <f t="shared" si="39"/>
        <v>98.195967577776557</v>
      </c>
    </row>
    <row r="472" spans="1:12" s="181" customFormat="1" ht="25.5">
      <c r="A472" s="191" t="s">
        <v>482</v>
      </c>
      <c r="B472" s="3" t="s">
        <v>125</v>
      </c>
      <c r="C472" s="3" t="s">
        <v>20</v>
      </c>
      <c r="D472" s="3" t="s">
        <v>54</v>
      </c>
      <c r="E472" s="182" t="s">
        <v>105</v>
      </c>
      <c r="F472" s="182" t="s">
        <v>84</v>
      </c>
      <c r="G472" s="182" t="s">
        <v>194</v>
      </c>
      <c r="H472" s="3" t="s">
        <v>385</v>
      </c>
      <c r="I472" s="19" t="s">
        <v>118</v>
      </c>
      <c r="J472" s="193">
        <f>J473</f>
        <v>160642.9</v>
      </c>
      <c r="K472" s="193">
        <f>K473</f>
        <v>157744.85</v>
      </c>
      <c r="L472" s="233">
        <f t="shared" si="39"/>
        <v>98.195967577776557</v>
      </c>
    </row>
    <row r="473" spans="1:12" s="181" customFormat="1" ht="25.5">
      <c r="A473" s="190" t="s">
        <v>122</v>
      </c>
      <c r="B473" s="3" t="s">
        <v>125</v>
      </c>
      <c r="C473" s="3" t="s">
        <v>20</v>
      </c>
      <c r="D473" s="3" t="s">
        <v>54</v>
      </c>
      <c r="E473" s="182" t="s">
        <v>105</v>
      </c>
      <c r="F473" s="182" t="s">
        <v>84</v>
      </c>
      <c r="G473" s="182" t="s">
        <v>194</v>
      </c>
      <c r="H473" s="3" t="s">
        <v>385</v>
      </c>
      <c r="I473" s="19" t="s">
        <v>119</v>
      </c>
      <c r="J473" s="193">
        <v>160642.9</v>
      </c>
      <c r="K473" s="193">
        <v>157744.85</v>
      </c>
      <c r="L473" s="233">
        <f t="shared" si="39"/>
        <v>98.195967577776557</v>
      </c>
    </row>
    <row r="474" spans="1:12">
      <c r="A474" s="99"/>
      <c r="B474" s="3"/>
      <c r="C474" s="3"/>
      <c r="D474" s="3"/>
      <c r="E474" s="1"/>
      <c r="F474" s="1"/>
      <c r="G474" s="1"/>
      <c r="H474" s="3"/>
      <c r="I474" s="19"/>
      <c r="J474" s="102"/>
      <c r="K474" s="193"/>
      <c r="L474" s="193"/>
    </row>
    <row r="475" spans="1:12" ht="31.5">
      <c r="A475" s="118" t="s">
        <v>27</v>
      </c>
      <c r="B475" s="119" t="s">
        <v>125</v>
      </c>
      <c r="C475" s="119" t="s">
        <v>13</v>
      </c>
      <c r="D475" s="120"/>
      <c r="E475" s="120"/>
      <c r="F475" s="120"/>
      <c r="G475" s="120"/>
      <c r="H475" s="120"/>
      <c r="I475" s="121"/>
      <c r="J475" s="144">
        <f>J476+J482</f>
        <v>220000</v>
      </c>
      <c r="K475" s="144">
        <f>K476+K482</f>
        <v>10200</v>
      </c>
      <c r="L475" s="236">
        <f>K475/J475*100</f>
        <v>4.6363636363636367</v>
      </c>
    </row>
    <row r="476" spans="1:12" s="201" customFormat="1" ht="38.25">
      <c r="A476" s="123" t="s">
        <v>358</v>
      </c>
      <c r="B476" s="124" t="s">
        <v>125</v>
      </c>
      <c r="C476" s="124" t="s">
        <v>13</v>
      </c>
      <c r="D476" s="124" t="s">
        <v>31</v>
      </c>
      <c r="E476" s="124"/>
      <c r="F476" s="124"/>
      <c r="G476" s="124"/>
      <c r="H476" s="124"/>
      <c r="I476" s="205"/>
      <c r="J476" s="150">
        <f t="shared" ref="J476:K479" si="40">J477</f>
        <v>200000</v>
      </c>
      <c r="K476" s="150">
        <f t="shared" si="40"/>
        <v>0</v>
      </c>
      <c r="L476" s="237">
        <f>K476/J476*100</f>
        <v>0</v>
      </c>
    </row>
    <row r="477" spans="1:12" s="199" customFormat="1" ht="51">
      <c r="A477" s="203" t="s">
        <v>359</v>
      </c>
      <c r="B477" s="125" t="s">
        <v>125</v>
      </c>
      <c r="C477" s="125" t="s">
        <v>13</v>
      </c>
      <c r="D477" s="125" t="s">
        <v>31</v>
      </c>
      <c r="E477" s="125" t="s">
        <v>298</v>
      </c>
      <c r="F477" s="125" t="s">
        <v>84</v>
      </c>
      <c r="G477" s="125" t="s">
        <v>194</v>
      </c>
      <c r="H477" s="125" t="s">
        <v>195</v>
      </c>
      <c r="I477" s="126"/>
      <c r="J477" s="204">
        <f t="shared" si="40"/>
        <v>200000</v>
      </c>
      <c r="K477" s="204">
        <f t="shared" si="40"/>
        <v>0</v>
      </c>
      <c r="L477" s="238">
        <f>K477/J477*100</f>
        <v>0</v>
      </c>
    </row>
    <row r="478" spans="1:12" s="199" customFormat="1" ht="25.5">
      <c r="A478" s="5" t="s">
        <v>168</v>
      </c>
      <c r="B478" s="125" t="s">
        <v>125</v>
      </c>
      <c r="C478" s="125" t="s">
        <v>13</v>
      </c>
      <c r="D478" s="125" t="s">
        <v>31</v>
      </c>
      <c r="E478" s="125" t="s">
        <v>298</v>
      </c>
      <c r="F478" s="125" t="s">
        <v>84</v>
      </c>
      <c r="G478" s="125" t="s">
        <v>194</v>
      </c>
      <c r="H478" s="125" t="s">
        <v>235</v>
      </c>
      <c r="I478" s="126"/>
      <c r="J478" s="204">
        <f t="shared" si="40"/>
        <v>200000</v>
      </c>
      <c r="K478" s="204">
        <f t="shared" si="40"/>
        <v>0</v>
      </c>
      <c r="L478" s="238">
        <f t="shared" ref="L478:L480" si="41">K478/J478*100</f>
        <v>0</v>
      </c>
    </row>
    <row r="479" spans="1:12" s="199" customFormat="1">
      <c r="A479" s="183" t="s">
        <v>100</v>
      </c>
      <c r="B479" s="125" t="s">
        <v>125</v>
      </c>
      <c r="C479" s="125" t="s">
        <v>13</v>
      </c>
      <c r="D479" s="125" t="s">
        <v>31</v>
      </c>
      <c r="E479" s="125" t="s">
        <v>298</v>
      </c>
      <c r="F479" s="125" t="s">
        <v>84</v>
      </c>
      <c r="G479" s="125" t="s">
        <v>194</v>
      </c>
      <c r="H479" s="125" t="s">
        <v>235</v>
      </c>
      <c r="I479" s="126" t="s">
        <v>97</v>
      </c>
      <c r="J479" s="204">
        <f t="shared" si="40"/>
        <v>200000</v>
      </c>
      <c r="K479" s="204">
        <f t="shared" si="40"/>
        <v>0</v>
      </c>
      <c r="L479" s="238">
        <f t="shared" si="41"/>
        <v>0</v>
      </c>
    </row>
    <row r="480" spans="1:12" s="199" customFormat="1">
      <c r="A480" s="183" t="s">
        <v>133</v>
      </c>
      <c r="B480" s="125" t="s">
        <v>125</v>
      </c>
      <c r="C480" s="125" t="s">
        <v>13</v>
      </c>
      <c r="D480" s="125" t="s">
        <v>31</v>
      </c>
      <c r="E480" s="125" t="s">
        <v>298</v>
      </c>
      <c r="F480" s="125" t="s">
        <v>84</v>
      </c>
      <c r="G480" s="125" t="s">
        <v>194</v>
      </c>
      <c r="H480" s="125" t="s">
        <v>235</v>
      </c>
      <c r="I480" s="126" t="s">
        <v>132</v>
      </c>
      <c r="J480" s="204">
        <v>200000</v>
      </c>
      <c r="K480" s="204"/>
      <c r="L480" s="238">
        <f t="shared" si="41"/>
        <v>0</v>
      </c>
    </row>
    <row r="481" spans="1:12" s="199" customFormat="1">
      <c r="A481" s="206"/>
      <c r="B481" s="125"/>
      <c r="C481" s="125"/>
      <c r="D481" s="125"/>
      <c r="E481" s="125"/>
      <c r="F481" s="125"/>
      <c r="G481" s="125"/>
      <c r="H481" s="125"/>
      <c r="I481" s="126"/>
      <c r="J481" s="204"/>
      <c r="K481" s="204"/>
      <c r="L481" s="204"/>
    </row>
    <row r="482" spans="1:12" ht="25.5">
      <c r="A482" s="123" t="s">
        <v>261</v>
      </c>
      <c r="B482" s="124" t="s">
        <v>125</v>
      </c>
      <c r="C482" s="124" t="s">
        <v>13</v>
      </c>
      <c r="D482" s="124" t="s">
        <v>30</v>
      </c>
      <c r="E482" s="125"/>
      <c r="F482" s="125"/>
      <c r="G482" s="125"/>
      <c r="H482" s="125"/>
      <c r="I482" s="126"/>
      <c r="J482" s="150">
        <f t="shared" ref="J482:K485" si="42">J483</f>
        <v>20000</v>
      </c>
      <c r="K482" s="150">
        <f t="shared" si="42"/>
        <v>10200</v>
      </c>
      <c r="L482" s="237">
        <f>K482/J482*100</f>
        <v>51</v>
      </c>
    </row>
    <row r="483" spans="1:12" ht="25.5">
      <c r="A483" s="99" t="s">
        <v>314</v>
      </c>
      <c r="B483" s="3" t="s">
        <v>125</v>
      </c>
      <c r="C483" s="3" t="s">
        <v>13</v>
      </c>
      <c r="D483" s="3" t="s">
        <v>30</v>
      </c>
      <c r="E483" s="1" t="s">
        <v>265</v>
      </c>
      <c r="F483" s="1" t="s">
        <v>84</v>
      </c>
      <c r="G483" s="1" t="s">
        <v>194</v>
      </c>
      <c r="H483" s="3" t="s">
        <v>195</v>
      </c>
      <c r="I483" s="19"/>
      <c r="J483" s="102">
        <f t="shared" si="42"/>
        <v>20000</v>
      </c>
      <c r="K483" s="193">
        <f t="shared" si="42"/>
        <v>10200</v>
      </c>
      <c r="L483" s="232">
        <f>K483/J483*100</f>
        <v>51</v>
      </c>
    </row>
    <row r="484" spans="1:12" ht="25.5">
      <c r="A484" s="99" t="s">
        <v>266</v>
      </c>
      <c r="B484" s="3" t="s">
        <v>125</v>
      </c>
      <c r="C484" s="3" t="s">
        <v>13</v>
      </c>
      <c r="D484" s="3" t="s">
        <v>30</v>
      </c>
      <c r="E484" s="1" t="s">
        <v>265</v>
      </c>
      <c r="F484" s="1" t="s">
        <v>84</v>
      </c>
      <c r="G484" s="1" t="s">
        <v>194</v>
      </c>
      <c r="H484" s="3" t="s">
        <v>267</v>
      </c>
      <c r="I484" s="19"/>
      <c r="J484" s="102">
        <f t="shared" si="42"/>
        <v>20000</v>
      </c>
      <c r="K484" s="193">
        <f t="shared" si="42"/>
        <v>10200</v>
      </c>
      <c r="L484" s="232">
        <f t="shared" ref="L484:L486" si="43">K484/J484*100</f>
        <v>51</v>
      </c>
    </row>
    <row r="485" spans="1:12">
      <c r="A485" s="12" t="s">
        <v>128</v>
      </c>
      <c r="B485" s="3" t="s">
        <v>125</v>
      </c>
      <c r="C485" s="3" t="s">
        <v>13</v>
      </c>
      <c r="D485" s="3" t="s">
        <v>30</v>
      </c>
      <c r="E485" s="1" t="s">
        <v>265</v>
      </c>
      <c r="F485" s="1" t="s">
        <v>84</v>
      </c>
      <c r="G485" s="1" t="s">
        <v>194</v>
      </c>
      <c r="H485" s="3" t="s">
        <v>267</v>
      </c>
      <c r="I485" s="19" t="s">
        <v>127</v>
      </c>
      <c r="J485" s="102">
        <f t="shared" si="42"/>
        <v>20000</v>
      </c>
      <c r="K485" s="193">
        <f t="shared" si="42"/>
        <v>10200</v>
      </c>
      <c r="L485" s="232">
        <f t="shared" si="43"/>
        <v>51</v>
      </c>
    </row>
    <row r="486" spans="1:12">
      <c r="A486" s="99" t="s">
        <v>149</v>
      </c>
      <c r="B486" s="3" t="s">
        <v>125</v>
      </c>
      <c r="C486" s="3" t="s">
        <v>13</v>
      </c>
      <c r="D486" s="3" t="s">
        <v>30</v>
      </c>
      <c r="E486" s="1" t="s">
        <v>265</v>
      </c>
      <c r="F486" s="1" t="s">
        <v>84</v>
      </c>
      <c r="G486" s="1" t="s">
        <v>194</v>
      </c>
      <c r="H486" s="3" t="s">
        <v>267</v>
      </c>
      <c r="I486" s="19" t="s">
        <v>148</v>
      </c>
      <c r="J486" s="102">
        <v>20000</v>
      </c>
      <c r="K486" s="193">
        <v>10200</v>
      </c>
      <c r="L486" s="232">
        <f t="shared" si="43"/>
        <v>51</v>
      </c>
    </row>
    <row r="487" spans="1:12">
      <c r="A487" s="99"/>
      <c r="B487" s="3"/>
      <c r="C487" s="3"/>
      <c r="D487" s="3"/>
      <c r="E487" s="1"/>
      <c r="F487" s="1"/>
      <c r="G487" s="1"/>
      <c r="H487" s="3"/>
      <c r="I487" s="19"/>
      <c r="J487" s="102"/>
      <c r="K487" s="193"/>
      <c r="L487" s="193"/>
    </row>
    <row r="488" spans="1:12" ht="15.75">
      <c r="A488" s="31" t="s">
        <v>15</v>
      </c>
      <c r="B488" s="35" t="s">
        <v>125</v>
      </c>
      <c r="C488" s="35" t="s">
        <v>16</v>
      </c>
      <c r="D488" s="3"/>
      <c r="E488" s="3"/>
      <c r="F488" s="3"/>
      <c r="G488" s="3"/>
      <c r="H488" s="3"/>
      <c r="I488" s="19"/>
      <c r="J488" s="140">
        <f>J489+J495+J513+J526</f>
        <v>14629461.679999998</v>
      </c>
      <c r="K488" s="140">
        <f>K489+K495+K513+K526</f>
        <v>8201717.9400000004</v>
      </c>
      <c r="L488" s="228">
        <f>K488/J488*100</f>
        <v>56.06301940154507</v>
      </c>
    </row>
    <row r="489" spans="1:12">
      <c r="A489" s="4" t="s">
        <v>37</v>
      </c>
      <c r="B489" s="17" t="s">
        <v>125</v>
      </c>
      <c r="C489" s="17" t="s">
        <v>16</v>
      </c>
      <c r="D489" s="17" t="s">
        <v>18</v>
      </c>
      <c r="E489" s="17"/>
      <c r="F489" s="17"/>
      <c r="G489" s="17"/>
      <c r="H489" s="1"/>
      <c r="I489" s="16"/>
      <c r="J489" s="141">
        <f t="shared" ref="J489:K492" si="44">J490</f>
        <v>50000</v>
      </c>
      <c r="K489" s="141">
        <f t="shared" si="44"/>
        <v>49846</v>
      </c>
      <c r="L489" s="229">
        <f>K489/J489*100</f>
        <v>99.692000000000007</v>
      </c>
    </row>
    <row r="490" spans="1:12" ht="39" customHeight="1">
      <c r="A490" s="183" t="s">
        <v>371</v>
      </c>
      <c r="B490" s="182" t="s">
        <v>125</v>
      </c>
      <c r="C490" s="182" t="s">
        <v>16</v>
      </c>
      <c r="D490" s="182" t="s">
        <v>18</v>
      </c>
      <c r="E490" s="182" t="s">
        <v>13</v>
      </c>
      <c r="F490" s="182" t="s">
        <v>84</v>
      </c>
      <c r="G490" s="182" t="s">
        <v>194</v>
      </c>
      <c r="H490" s="182" t="s">
        <v>195</v>
      </c>
      <c r="I490" s="180"/>
      <c r="J490" s="142">
        <f t="shared" si="44"/>
        <v>50000</v>
      </c>
      <c r="K490" s="195">
        <f t="shared" si="44"/>
        <v>49846</v>
      </c>
      <c r="L490" s="233">
        <f>K490/J490*100</f>
        <v>99.692000000000007</v>
      </c>
    </row>
    <row r="491" spans="1:12">
      <c r="A491" s="2" t="s">
        <v>66</v>
      </c>
      <c r="B491" s="1" t="s">
        <v>125</v>
      </c>
      <c r="C491" s="1" t="s">
        <v>16</v>
      </c>
      <c r="D491" s="1" t="s">
        <v>18</v>
      </c>
      <c r="E491" s="182" t="s">
        <v>13</v>
      </c>
      <c r="F491" s="1" t="s">
        <v>84</v>
      </c>
      <c r="G491" s="1" t="s">
        <v>194</v>
      </c>
      <c r="H491" s="21" t="s">
        <v>227</v>
      </c>
      <c r="I491" s="16"/>
      <c r="J491" s="102">
        <f t="shared" si="44"/>
        <v>50000</v>
      </c>
      <c r="K491" s="193">
        <f t="shared" si="44"/>
        <v>49846</v>
      </c>
      <c r="L491" s="233">
        <f t="shared" ref="L491:L493" si="45">K491/J491*100</f>
        <v>99.692000000000007</v>
      </c>
    </row>
    <row r="492" spans="1:12" ht="25.5">
      <c r="A492" s="191" t="s">
        <v>482</v>
      </c>
      <c r="B492" s="1" t="s">
        <v>125</v>
      </c>
      <c r="C492" s="1" t="s">
        <v>16</v>
      </c>
      <c r="D492" s="1" t="s">
        <v>18</v>
      </c>
      <c r="E492" s="182" t="s">
        <v>13</v>
      </c>
      <c r="F492" s="1" t="s">
        <v>84</v>
      </c>
      <c r="G492" s="1" t="s">
        <v>194</v>
      </c>
      <c r="H492" s="21" t="s">
        <v>227</v>
      </c>
      <c r="I492" s="16" t="s">
        <v>118</v>
      </c>
      <c r="J492" s="102">
        <f t="shared" si="44"/>
        <v>50000</v>
      </c>
      <c r="K492" s="193">
        <f t="shared" si="44"/>
        <v>49846</v>
      </c>
      <c r="L492" s="233">
        <f t="shared" si="45"/>
        <v>99.692000000000007</v>
      </c>
    </row>
    <row r="493" spans="1:12" ht="25.5">
      <c r="A493" s="92" t="s">
        <v>122</v>
      </c>
      <c r="B493" s="1" t="s">
        <v>125</v>
      </c>
      <c r="C493" s="1" t="s">
        <v>16</v>
      </c>
      <c r="D493" s="1" t="s">
        <v>18</v>
      </c>
      <c r="E493" s="182" t="s">
        <v>13</v>
      </c>
      <c r="F493" s="1" t="s">
        <v>84</v>
      </c>
      <c r="G493" s="1" t="s">
        <v>194</v>
      </c>
      <c r="H493" s="21" t="s">
        <v>227</v>
      </c>
      <c r="I493" s="16" t="s">
        <v>119</v>
      </c>
      <c r="J493" s="102">
        <v>50000</v>
      </c>
      <c r="K493" s="193">
        <v>49846</v>
      </c>
      <c r="L493" s="233">
        <f t="shared" si="45"/>
        <v>99.692000000000007</v>
      </c>
    </row>
    <row r="494" spans="1:12">
      <c r="A494" s="96"/>
      <c r="B494" s="1"/>
      <c r="C494" s="1"/>
      <c r="D494" s="1"/>
      <c r="E494" s="1"/>
      <c r="F494" s="1"/>
      <c r="G494" s="1"/>
      <c r="H494" s="21"/>
      <c r="I494" s="16"/>
      <c r="J494" s="102"/>
      <c r="K494" s="193"/>
      <c r="L494" s="193"/>
    </row>
    <row r="495" spans="1:12">
      <c r="A495" s="4" t="s">
        <v>24</v>
      </c>
      <c r="B495" s="18" t="s">
        <v>125</v>
      </c>
      <c r="C495" s="18" t="s">
        <v>16</v>
      </c>
      <c r="D495" s="18" t="s">
        <v>28</v>
      </c>
      <c r="E495" s="18"/>
      <c r="F495" s="18"/>
      <c r="G495" s="18"/>
      <c r="H495" s="166"/>
      <c r="I495" s="34"/>
      <c r="J495" s="141">
        <f>J496</f>
        <v>3880158.6399999997</v>
      </c>
      <c r="K495" s="141">
        <f>K496</f>
        <v>3714780.33</v>
      </c>
      <c r="L495" s="229">
        <f>K495/J495*100</f>
        <v>95.737846687629258</v>
      </c>
    </row>
    <row r="496" spans="1:12" ht="51">
      <c r="A496" s="183" t="s">
        <v>378</v>
      </c>
      <c r="B496" s="1" t="s">
        <v>125</v>
      </c>
      <c r="C496" s="1" t="s">
        <v>16</v>
      </c>
      <c r="D496" s="1" t="s">
        <v>28</v>
      </c>
      <c r="E496" s="1" t="s">
        <v>18</v>
      </c>
      <c r="F496" s="1" t="s">
        <v>84</v>
      </c>
      <c r="G496" s="1" t="s">
        <v>194</v>
      </c>
      <c r="H496" s="21" t="s">
        <v>195</v>
      </c>
      <c r="I496" s="16"/>
      <c r="J496" s="102">
        <f>J497+J504+J509</f>
        <v>3880158.6399999997</v>
      </c>
      <c r="K496" s="193">
        <f>K497+K504+K509</f>
        <v>3714780.33</v>
      </c>
      <c r="L496" s="232">
        <f>K496/J496*100</f>
        <v>95.737846687629258</v>
      </c>
    </row>
    <row r="497" spans="1:12" s="181" customFormat="1" ht="38.25">
      <c r="A497" s="176" t="s">
        <v>322</v>
      </c>
      <c r="B497" s="182" t="s">
        <v>125</v>
      </c>
      <c r="C497" s="182" t="s">
        <v>16</v>
      </c>
      <c r="D497" s="182" t="s">
        <v>28</v>
      </c>
      <c r="E497" s="182" t="s">
        <v>18</v>
      </c>
      <c r="F497" s="182" t="s">
        <v>84</v>
      </c>
      <c r="G497" s="182" t="s">
        <v>194</v>
      </c>
      <c r="H497" s="188" t="s">
        <v>323</v>
      </c>
      <c r="I497" s="177"/>
      <c r="J497" s="193">
        <f>J498+J500+J502</f>
        <v>548278.6399999999</v>
      </c>
      <c r="K497" s="193">
        <f>K498+K500+K502</f>
        <v>537038.6399999999</v>
      </c>
      <c r="L497" s="232">
        <f t="shared" ref="L497:L511" si="46">K497/J497*100</f>
        <v>97.949947493850942</v>
      </c>
    </row>
    <row r="498" spans="1:12" s="181" customFormat="1" ht="38.25">
      <c r="A498" s="190" t="s">
        <v>120</v>
      </c>
      <c r="B498" s="182" t="s">
        <v>125</v>
      </c>
      <c r="C498" s="182" t="s">
        <v>16</v>
      </c>
      <c r="D498" s="182" t="s">
        <v>28</v>
      </c>
      <c r="E498" s="182" t="s">
        <v>18</v>
      </c>
      <c r="F498" s="182" t="s">
        <v>84</v>
      </c>
      <c r="G498" s="182" t="s">
        <v>194</v>
      </c>
      <c r="H498" s="188" t="s">
        <v>323</v>
      </c>
      <c r="I498" s="177" t="s">
        <v>116</v>
      </c>
      <c r="J498" s="193">
        <f>J499</f>
        <v>264297.09999999998</v>
      </c>
      <c r="K498" s="193">
        <f>K499</f>
        <v>263697.09999999998</v>
      </c>
      <c r="L498" s="232">
        <f t="shared" si="46"/>
        <v>99.772982753121397</v>
      </c>
    </row>
    <row r="499" spans="1:12" s="181" customFormat="1">
      <c r="A499" s="190" t="s">
        <v>121</v>
      </c>
      <c r="B499" s="182" t="s">
        <v>125</v>
      </c>
      <c r="C499" s="182" t="s">
        <v>16</v>
      </c>
      <c r="D499" s="182" t="s">
        <v>28</v>
      </c>
      <c r="E499" s="182" t="s">
        <v>18</v>
      </c>
      <c r="F499" s="182" t="s">
        <v>84</v>
      </c>
      <c r="G499" s="182" t="s">
        <v>194</v>
      </c>
      <c r="H499" s="188" t="s">
        <v>323</v>
      </c>
      <c r="I499" s="177" t="s">
        <v>117</v>
      </c>
      <c r="J499" s="193">
        <v>264297.09999999998</v>
      </c>
      <c r="K499" s="193">
        <v>263697.09999999998</v>
      </c>
      <c r="L499" s="232">
        <f t="shared" si="46"/>
        <v>99.772982753121397</v>
      </c>
    </row>
    <row r="500" spans="1:12" s="181" customFormat="1" ht="25.5">
      <c r="A500" s="191" t="s">
        <v>482</v>
      </c>
      <c r="B500" s="182" t="s">
        <v>125</v>
      </c>
      <c r="C500" s="182" t="s">
        <v>16</v>
      </c>
      <c r="D500" s="182" t="s">
        <v>28</v>
      </c>
      <c r="E500" s="182" t="s">
        <v>18</v>
      </c>
      <c r="F500" s="182" t="s">
        <v>84</v>
      </c>
      <c r="G500" s="182" t="s">
        <v>194</v>
      </c>
      <c r="H500" s="188" t="s">
        <v>323</v>
      </c>
      <c r="I500" s="177" t="s">
        <v>118</v>
      </c>
      <c r="J500" s="193">
        <f>J501</f>
        <v>279041.53999999998</v>
      </c>
      <c r="K500" s="193">
        <f>K501</f>
        <v>268401.53999999998</v>
      </c>
      <c r="L500" s="232">
        <f t="shared" si="46"/>
        <v>96.186947649443169</v>
      </c>
    </row>
    <row r="501" spans="1:12" s="181" customFormat="1" ht="25.5">
      <c r="A501" s="190" t="s">
        <v>122</v>
      </c>
      <c r="B501" s="182" t="s">
        <v>125</v>
      </c>
      <c r="C501" s="182" t="s">
        <v>16</v>
      </c>
      <c r="D501" s="182" t="s">
        <v>28</v>
      </c>
      <c r="E501" s="182" t="s">
        <v>18</v>
      </c>
      <c r="F501" s="182" t="s">
        <v>84</v>
      </c>
      <c r="G501" s="182" t="s">
        <v>194</v>
      </c>
      <c r="H501" s="188" t="s">
        <v>323</v>
      </c>
      <c r="I501" s="177" t="s">
        <v>119</v>
      </c>
      <c r="J501" s="193">
        <v>279041.53999999998</v>
      </c>
      <c r="K501" s="193">
        <v>268401.53999999998</v>
      </c>
      <c r="L501" s="232">
        <f t="shared" si="46"/>
        <v>96.186947649443169</v>
      </c>
    </row>
    <row r="502" spans="1:12" s="181" customFormat="1">
      <c r="A502" s="190" t="s">
        <v>100</v>
      </c>
      <c r="B502" s="182" t="s">
        <v>125</v>
      </c>
      <c r="C502" s="182" t="s">
        <v>16</v>
      </c>
      <c r="D502" s="182" t="s">
        <v>28</v>
      </c>
      <c r="E502" s="182" t="s">
        <v>18</v>
      </c>
      <c r="F502" s="182" t="s">
        <v>84</v>
      </c>
      <c r="G502" s="182" t="s">
        <v>194</v>
      </c>
      <c r="H502" s="188" t="s">
        <v>323</v>
      </c>
      <c r="I502" s="177" t="s">
        <v>97</v>
      </c>
      <c r="J502" s="193">
        <f>J503</f>
        <v>4940</v>
      </c>
      <c r="K502" s="193">
        <f>K503</f>
        <v>4940</v>
      </c>
      <c r="L502" s="232">
        <f t="shared" si="46"/>
        <v>100</v>
      </c>
    </row>
    <row r="503" spans="1:12" s="181" customFormat="1">
      <c r="A503" s="192" t="s">
        <v>161</v>
      </c>
      <c r="B503" s="182" t="s">
        <v>125</v>
      </c>
      <c r="C503" s="182" t="s">
        <v>16</v>
      </c>
      <c r="D503" s="182" t="s">
        <v>28</v>
      </c>
      <c r="E503" s="182" t="s">
        <v>18</v>
      </c>
      <c r="F503" s="182" t="s">
        <v>84</v>
      </c>
      <c r="G503" s="182" t="s">
        <v>194</v>
      </c>
      <c r="H503" s="188" t="s">
        <v>323</v>
      </c>
      <c r="I503" s="177" t="s">
        <v>160</v>
      </c>
      <c r="J503" s="193">
        <v>4940</v>
      </c>
      <c r="K503" s="193">
        <v>4940</v>
      </c>
      <c r="L503" s="232">
        <f t="shared" si="46"/>
        <v>100</v>
      </c>
    </row>
    <row r="504" spans="1:12" s="181" customFormat="1" ht="38.25">
      <c r="A504" s="176" t="s">
        <v>321</v>
      </c>
      <c r="B504" s="182" t="s">
        <v>125</v>
      </c>
      <c r="C504" s="182" t="s">
        <v>16</v>
      </c>
      <c r="D504" s="182" t="s">
        <v>28</v>
      </c>
      <c r="E504" s="182" t="s">
        <v>18</v>
      </c>
      <c r="F504" s="182" t="s">
        <v>84</v>
      </c>
      <c r="G504" s="182" t="s">
        <v>194</v>
      </c>
      <c r="H504" s="188" t="s">
        <v>324</v>
      </c>
      <c r="I504" s="177"/>
      <c r="J504" s="193">
        <f>J505+J507</f>
        <v>864100</v>
      </c>
      <c r="K504" s="193">
        <f>K505+K507</f>
        <v>788059.17</v>
      </c>
      <c r="L504" s="232">
        <f t="shared" si="46"/>
        <v>91.199996528179611</v>
      </c>
    </row>
    <row r="505" spans="1:12" s="181" customFormat="1" ht="38.25">
      <c r="A505" s="190" t="s">
        <v>120</v>
      </c>
      <c r="B505" s="182" t="s">
        <v>125</v>
      </c>
      <c r="C505" s="182" t="s">
        <v>16</v>
      </c>
      <c r="D505" s="182" t="s">
        <v>28</v>
      </c>
      <c r="E505" s="182" t="s">
        <v>18</v>
      </c>
      <c r="F505" s="182" t="s">
        <v>84</v>
      </c>
      <c r="G505" s="182" t="s">
        <v>194</v>
      </c>
      <c r="H505" s="188" t="s">
        <v>324</v>
      </c>
      <c r="I505" s="177" t="s">
        <v>116</v>
      </c>
      <c r="J505" s="193">
        <f>J506</f>
        <v>407100</v>
      </c>
      <c r="K505" s="193">
        <f>K506</f>
        <v>406373.08</v>
      </c>
      <c r="L505" s="232">
        <f t="shared" si="46"/>
        <v>99.821439449766643</v>
      </c>
    </row>
    <row r="506" spans="1:12" s="181" customFormat="1">
      <c r="A506" s="190" t="s">
        <v>121</v>
      </c>
      <c r="B506" s="182" t="s">
        <v>125</v>
      </c>
      <c r="C506" s="182" t="s">
        <v>16</v>
      </c>
      <c r="D506" s="182" t="s">
        <v>28</v>
      </c>
      <c r="E506" s="182" t="s">
        <v>18</v>
      </c>
      <c r="F506" s="182" t="s">
        <v>84</v>
      </c>
      <c r="G506" s="182" t="s">
        <v>194</v>
      </c>
      <c r="H506" s="188" t="s">
        <v>324</v>
      </c>
      <c r="I506" s="177" t="s">
        <v>117</v>
      </c>
      <c r="J506" s="193">
        <v>407100</v>
      </c>
      <c r="K506" s="193">
        <f>311806.27+94566.81</f>
        <v>406373.08</v>
      </c>
      <c r="L506" s="232">
        <f t="shared" si="46"/>
        <v>99.821439449766643</v>
      </c>
    </row>
    <row r="507" spans="1:12" s="181" customFormat="1" ht="25.5">
      <c r="A507" s="191" t="s">
        <v>482</v>
      </c>
      <c r="B507" s="182" t="s">
        <v>125</v>
      </c>
      <c r="C507" s="182" t="s">
        <v>16</v>
      </c>
      <c r="D507" s="182" t="s">
        <v>28</v>
      </c>
      <c r="E507" s="182" t="s">
        <v>18</v>
      </c>
      <c r="F507" s="182" t="s">
        <v>84</v>
      </c>
      <c r="G507" s="182" t="s">
        <v>194</v>
      </c>
      <c r="H507" s="188" t="s">
        <v>324</v>
      </c>
      <c r="I507" s="177" t="s">
        <v>118</v>
      </c>
      <c r="J507" s="193">
        <f>J508</f>
        <v>457000</v>
      </c>
      <c r="K507" s="193">
        <f>K508</f>
        <v>381686.09</v>
      </c>
      <c r="L507" s="232">
        <f t="shared" si="46"/>
        <v>83.519932166301984</v>
      </c>
    </row>
    <row r="508" spans="1:12" s="181" customFormat="1" ht="25.5">
      <c r="A508" s="190" t="s">
        <v>122</v>
      </c>
      <c r="B508" s="182" t="s">
        <v>125</v>
      </c>
      <c r="C508" s="182" t="s">
        <v>16</v>
      </c>
      <c r="D508" s="182" t="s">
        <v>28</v>
      </c>
      <c r="E508" s="182" t="s">
        <v>18</v>
      </c>
      <c r="F508" s="182" t="s">
        <v>84</v>
      </c>
      <c r="G508" s="182" t="s">
        <v>194</v>
      </c>
      <c r="H508" s="188" t="s">
        <v>324</v>
      </c>
      <c r="I508" s="177" t="s">
        <v>119</v>
      </c>
      <c r="J508" s="193">
        <v>457000</v>
      </c>
      <c r="K508" s="193">
        <v>381686.09</v>
      </c>
      <c r="L508" s="232">
        <f t="shared" si="46"/>
        <v>83.519932166301984</v>
      </c>
    </row>
    <row r="509" spans="1:12" s="181" customFormat="1" ht="25.5">
      <c r="A509" s="176" t="s">
        <v>316</v>
      </c>
      <c r="B509" s="182" t="s">
        <v>125</v>
      </c>
      <c r="C509" s="182" t="s">
        <v>16</v>
      </c>
      <c r="D509" s="182" t="s">
        <v>28</v>
      </c>
      <c r="E509" s="182" t="s">
        <v>18</v>
      </c>
      <c r="F509" s="182" t="s">
        <v>84</v>
      </c>
      <c r="G509" s="182" t="s">
        <v>194</v>
      </c>
      <c r="H509" s="188" t="s">
        <v>434</v>
      </c>
      <c r="I509" s="177"/>
      <c r="J509" s="193">
        <f>J510</f>
        <v>2467780</v>
      </c>
      <c r="K509" s="193">
        <f>K510</f>
        <v>2389682.52</v>
      </c>
      <c r="L509" s="232">
        <f t="shared" si="46"/>
        <v>96.835314331099212</v>
      </c>
    </row>
    <row r="510" spans="1:12" s="181" customFormat="1" ht="25.5">
      <c r="A510" s="191" t="s">
        <v>482</v>
      </c>
      <c r="B510" s="182" t="s">
        <v>125</v>
      </c>
      <c r="C510" s="182" t="s">
        <v>16</v>
      </c>
      <c r="D510" s="182" t="s">
        <v>28</v>
      </c>
      <c r="E510" s="182" t="s">
        <v>18</v>
      </c>
      <c r="F510" s="182" t="s">
        <v>84</v>
      </c>
      <c r="G510" s="182" t="s">
        <v>194</v>
      </c>
      <c r="H510" s="188" t="s">
        <v>434</v>
      </c>
      <c r="I510" s="177" t="s">
        <v>118</v>
      </c>
      <c r="J510" s="193">
        <f>J511</f>
        <v>2467780</v>
      </c>
      <c r="K510" s="193">
        <f>K511</f>
        <v>2389682.52</v>
      </c>
      <c r="L510" s="232">
        <f t="shared" si="46"/>
        <v>96.835314331099212</v>
      </c>
    </row>
    <row r="511" spans="1:12" s="181" customFormat="1" ht="25.5">
      <c r="A511" s="190" t="s">
        <v>122</v>
      </c>
      <c r="B511" s="182" t="s">
        <v>125</v>
      </c>
      <c r="C511" s="182" t="s">
        <v>16</v>
      </c>
      <c r="D511" s="182" t="s">
        <v>28</v>
      </c>
      <c r="E511" s="182" t="s">
        <v>18</v>
      </c>
      <c r="F511" s="182" t="s">
        <v>84</v>
      </c>
      <c r="G511" s="182" t="s">
        <v>194</v>
      </c>
      <c r="H511" s="188" t="s">
        <v>434</v>
      </c>
      <c r="I511" s="177" t="s">
        <v>119</v>
      </c>
      <c r="J511" s="193">
        <v>2467780</v>
      </c>
      <c r="K511" s="193">
        <v>2389682.52</v>
      </c>
      <c r="L511" s="232">
        <f t="shared" si="46"/>
        <v>96.835314331099212</v>
      </c>
    </row>
    <row r="512" spans="1:12">
      <c r="A512" s="96"/>
      <c r="B512" s="1"/>
      <c r="C512" s="1"/>
      <c r="D512" s="1"/>
      <c r="E512" s="1"/>
      <c r="F512" s="1"/>
      <c r="G512" s="1"/>
      <c r="H512" s="21"/>
      <c r="I512" s="16"/>
      <c r="J512" s="102"/>
      <c r="K512" s="193"/>
      <c r="L512" s="193"/>
    </row>
    <row r="513" spans="1:12">
      <c r="A513" s="4" t="s">
        <v>69</v>
      </c>
      <c r="B513" s="17" t="s">
        <v>125</v>
      </c>
      <c r="C513" s="17" t="s">
        <v>16</v>
      </c>
      <c r="D513" s="17" t="s">
        <v>14</v>
      </c>
      <c r="E513" s="17"/>
      <c r="F513" s="17"/>
      <c r="G513" s="17"/>
      <c r="H513" s="1"/>
      <c r="I513" s="16"/>
      <c r="J513" s="141">
        <f>+J514</f>
        <v>10468407.01</v>
      </c>
      <c r="K513" s="141">
        <f>+K514</f>
        <v>4240926.8100000005</v>
      </c>
      <c r="L513" s="229">
        <f>K513/J513*100</f>
        <v>40.51167294077154</v>
      </c>
    </row>
    <row r="514" spans="1:12">
      <c r="A514" s="2" t="s">
        <v>107</v>
      </c>
      <c r="B514" s="1" t="s">
        <v>125</v>
      </c>
      <c r="C514" s="1" t="s">
        <v>16</v>
      </c>
      <c r="D514" s="1" t="s">
        <v>14</v>
      </c>
      <c r="E514" s="1" t="s">
        <v>105</v>
      </c>
      <c r="F514" s="1" t="s">
        <v>84</v>
      </c>
      <c r="G514" s="1" t="s">
        <v>194</v>
      </c>
      <c r="H514" s="1" t="s">
        <v>195</v>
      </c>
      <c r="I514" s="16"/>
      <c r="J514" s="102">
        <f>+J515+J521+J518</f>
        <v>10468407.01</v>
      </c>
      <c r="K514" s="193">
        <f>+K515+K521+K518</f>
        <v>4240926.8100000005</v>
      </c>
      <c r="L514" s="232">
        <f>K514/J514*100</f>
        <v>40.51167294077154</v>
      </c>
    </row>
    <row r="515" spans="1:12" ht="51">
      <c r="A515" s="2" t="s">
        <v>144</v>
      </c>
      <c r="B515" s="1" t="s">
        <v>125</v>
      </c>
      <c r="C515" s="1" t="s">
        <v>16</v>
      </c>
      <c r="D515" s="1" t="s">
        <v>14</v>
      </c>
      <c r="E515" s="1" t="s">
        <v>105</v>
      </c>
      <c r="F515" s="1" t="s">
        <v>84</v>
      </c>
      <c r="G515" s="1" t="s">
        <v>194</v>
      </c>
      <c r="H515" s="1" t="s">
        <v>228</v>
      </c>
      <c r="I515" s="16"/>
      <c r="J515" s="102">
        <f>+J516</f>
        <v>7194320.2000000002</v>
      </c>
      <c r="K515" s="193">
        <f>+K516</f>
        <v>966840</v>
      </c>
      <c r="L515" s="232">
        <f t="shared" ref="L515:L524" si="47">K515/J515*100</f>
        <v>13.438934786361051</v>
      </c>
    </row>
    <row r="516" spans="1:12" ht="25.5">
      <c r="A516" s="191" t="s">
        <v>482</v>
      </c>
      <c r="B516" s="1" t="s">
        <v>125</v>
      </c>
      <c r="C516" s="1" t="s">
        <v>16</v>
      </c>
      <c r="D516" s="1" t="s">
        <v>14</v>
      </c>
      <c r="E516" s="1" t="s">
        <v>105</v>
      </c>
      <c r="F516" s="1" t="s">
        <v>84</v>
      </c>
      <c r="G516" s="1" t="s">
        <v>194</v>
      </c>
      <c r="H516" s="1" t="s">
        <v>228</v>
      </c>
      <c r="I516" s="16" t="s">
        <v>118</v>
      </c>
      <c r="J516" s="102">
        <f>J517</f>
        <v>7194320.2000000002</v>
      </c>
      <c r="K516" s="193">
        <f>K517</f>
        <v>966840</v>
      </c>
      <c r="L516" s="232">
        <f t="shared" si="47"/>
        <v>13.438934786361051</v>
      </c>
    </row>
    <row r="517" spans="1:12" ht="25.5">
      <c r="A517" s="92" t="s">
        <v>122</v>
      </c>
      <c r="B517" s="1" t="s">
        <v>125</v>
      </c>
      <c r="C517" s="1" t="s">
        <v>16</v>
      </c>
      <c r="D517" s="1" t="s">
        <v>14</v>
      </c>
      <c r="E517" s="1" t="s">
        <v>105</v>
      </c>
      <c r="F517" s="1" t="s">
        <v>84</v>
      </c>
      <c r="G517" s="1" t="s">
        <v>194</v>
      </c>
      <c r="H517" s="1" t="s">
        <v>228</v>
      </c>
      <c r="I517" s="16" t="s">
        <v>119</v>
      </c>
      <c r="J517" s="102">
        <v>7194320.2000000002</v>
      </c>
      <c r="K517" s="193">
        <v>966840</v>
      </c>
      <c r="L517" s="232">
        <f t="shared" si="47"/>
        <v>13.438934786361051</v>
      </c>
    </row>
    <row r="518" spans="1:12" s="181" customFormat="1" ht="51">
      <c r="A518" s="190" t="s">
        <v>409</v>
      </c>
      <c r="B518" s="182" t="s">
        <v>125</v>
      </c>
      <c r="C518" s="182" t="s">
        <v>16</v>
      </c>
      <c r="D518" s="182" t="s">
        <v>14</v>
      </c>
      <c r="E518" s="182" t="s">
        <v>105</v>
      </c>
      <c r="F518" s="182" t="s">
        <v>84</v>
      </c>
      <c r="G518" s="182" t="s">
        <v>194</v>
      </c>
      <c r="H518" s="182" t="s">
        <v>410</v>
      </c>
      <c r="I518" s="180"/>
      <c r="J518" s="193">
        <f>J519</f>
        <v>1627000</v>
      </c>
      <c r="K518" s="193">
        <f>K519</f>
        <v>1627000</v>
      </c>
      <c r="L518" s="232">
        <f t="shared" si="47"/>
        <v>100</v>
      </c>
    </row>
    <row r="519" spans="1:12" s="181" customFormat="1" ht="25.5">
      <c r="A519" s="191" t="s">
        <v>482</v>
      </c>
      <c r="B519" s="182" t="s">
        <v>125</v>
      </c>
      <c r="C519" s="182" t="s">
        <v>16</v>
      </c>
      <c r="D519" s="182" t="s">
        <v>14</v>
      </c>
      <c r="E519" s="182" t="s">
        <v>105</v>
      </c>
      <c r="F519" s="182" t="s">
        <v>84</v>
      </c>
      <c r="G519" s="182" t="s">
        <v>194</v>
      </c>
      <c r="H519" s="182" t="s">
        <v>410</v>
      </c>
      <c r="I519" s="180" t="s">
        <v>118</v>
      </c>
      <c r="J519" s="193">
        <f>J520</f>
        <v>1627000</v>
      </c>
      <c r="K519" s="193">
        <f>K520</f>
        <v>1627000</v>
      </c>
      <c r="L519" s="232">
        <f t="shared" si="47"/>
        <v>100</v>
      </c>
    </row>
    <row r="520" spans="1:12" s="181" customFormat="1" ht="25.5">
      <c r="A520" s="190" t="s">
        <v>122</v>
      </c>
      <c r="B520" s="182" t="s">
        <v>125</v>
      </c>
      <c r="C520" s="182" t="s">
        <v>16</v>
      </c>
      <c r="D520" s="182" t="s">
        <v>14</v>
      </c>
      <c r="E520" s="182" t="s">
        <v>105</v>
      </c>
      <c r="F520" s="182" t="s">
        <v>84</v>
      </c>
      <c r="G520" s="182" t="s">
        <v>194</v>
      </c>
      <c r="H520" s="182" t="s">
        <v>410</v>
      </c>
      <c r="I520" s="180" t="s">
        <v>119</v>
      </c>
      <c r="J520" s="193">
        <v>1627000</v>
      </c>
      <c r="K520" s="193">
        <v>1627000</v>
      </c>
      <c r="L520" s="232">
        <f t="shared" si="47"/>
        <v>100</v>
      </c>
    </row>
    <row r="521" spans="1:12" s="181" customFormat="1" ht="66" customHeight="1">
      <c r="A521" s="183" t="s">
        <v>104</v>
      </c>
      <c r="B521" s="182" t="s">
        <v>125</v>
      </c>
      <c r="C521" s="182" t="s">
        <v>16</v>
      </c>
      <c r="D521" s="182" t="s">
        <v>14</v>
      </c>
      <c r="E521" s="182" t="s">
        <v>105</v>
      </c>
      <c r="F521" s="182" t="s">
        <v>84</v>
      </c>
      <c r="G521" s="182" t="s">
        <v>194</v>
      </c>
      <c r="H521" s="182" t="s">
        <v>350</v>
      </c>
      <c r="I521" s="180"/>
      <c r="J521" s="193">
        <f>J523</f>
        <v>1647086.81</v>
      </c>
      <c r="K521" s="193">
        <f>K523</f>
        <v>1647086.81</v>
      </c>
      <c r="L521" s="232">
        <f t="shared" si="47"/>
        <v>100</v>
      </c>
    </row>
    <row r="522" spans="1:12" s="181" customFormat="1" ht="51">
      <c r="A522" s="112" t="s">
        <v>169</v>
      </c>
      <c r="B522" s="182" t="s">
        <v>125</v>
      </c>
      <c r="C522" s="182" t="s">
        <v>16</v>
      </c>
      <c r="D522" s="182" t="s">
        <v>14</v>
      </c>
      <c r="E522" s="182" t="s">
        <v>105</v>
      </c>
      <c r="F522" s="182" t="s">
        <v>84</v>
      </c>
      <c r="G522" s="182" t="s">
        <v>194</v>
      </c>
      <c r="H522" s="182" t="s">
        <v>350</v>
      </c>
      <c r="I522" s="180"/>
      <c r="J522" s="193">
        <f>J523</f>
        <v>1647086.81</v>
      </c>
      <c r="K522" s="193">
        <f>K523</f>
        <v>1647086.81</v>
      </c>
      <c r="L522" s="232">
        <f t="shared" si="47"/>
        <v>100</v>
      </c>
    </row>
    <row r="523" spans="1:12" s="181" customFormat="1" ht="25.5">
      <c r="A523" s="191" t="s">
        <v>482</v>
      </c>
      <c r="B523" s="182" t="s">
        <v>125</v>
      </c>
      <c r="C523" s="182" t="s">
        <v>16</v>
      </c>
      <c r="D523" s="182" t="s">
        <v>14</v>
      </c>
      <c r="E523" s="182" t="s">
        <v>105</v>
      </c>
      <c r="F523" s="182" t="s">
        <v>84</v>
      </c>
      <c r="G523" s="182" t="s">
        <v>194</v>
      </c>
      <c r="H523" s="182" t="s">
        <v>350</v>
      </c>
      <c r="I523" s="180" t="s">
        <v>118</v>
      </c>
      <c r="J523" s="193">
        <f>J524</f>
        <v>1647086.81</v>
      </c>
      <c r="K523" s="193">
        <f>K524</f>
        <v>1647086.81</v>
      </c>
      <c r="L523" s="232">
        <f t="shared" si="47"/>
        <v>100</v>
      </c>
    </row>
    <row r="524" spans="1:12" s="181" customFormat="1" ht="25.5">
      <c r="A524" s="190" t="s">
        <v>122</v>
      </c>
      <c r="B524" s="182" t="s">
        <v>125</v>
      </c>
      <c r="C524" s="182" t="s">
        <v>16</v>
      </c>
      <c r="D524" s="182" t="s">
        <v>14</v>
      </c>
      <c r="E524" s="182" t="s">
        <v>105</v>
      </c>
      <c r="F524" s="182" t="s">
        <v>84</v>
      </c>
      <c r="G524" s="182" t="s">
        <v>194</v>
      </c>
      <c r="H524" s="182" t="s">
        <v>350</v>
      </c>
      <c r="I524" s="180" t="s">
        <v>119</v>
      </c>
      <c r="J524" s="193">
        <v>1647086.81</v>
      </c>
      <c r="K524" s="193">
        <v>1647086.81</v>
      </c>
      <c r="L524" s="232">
        <f t="shared" si="47"/>
        <v>100</v>
      </c>
    </row>
    <row r="525" spans="1:12">
      <c r="A525" s="2"/>
      <c r="B525" s="1"/>
      <c r="C525" s="1"/>
      <c r="D525" s="1"/>
      <c r="E525" s="1"/>
      <c r="F525" s="1"/>
      <c r="G525" s="1"/>
      <c r="H525" s="1"/>
      <c r="I525" s="16"/>
      <c r="J525" s="102"/>
      <c r="K525" s="193"/>
      <c r="L525" s="193"/>
    </row>
    <row r="526" spans="1:12">
      <c r="A526" s="4" t="s">
        <v>38</v>
      </c>
      <c r="B526" s="18" t="s">
        <v>125</v>
      </c>
      <c r="C526" s="18" t="s">
        <v>16</v>
      </c>
      <c r="D526" s="18" t="s">
        <v>32</v>
      </c>
      <c r="E526" s="18"/>
      <c r="F526" s="18"/>
      <c r="G526" s="18"/>
      <c r="H526" s="1"/>
      <c r="I526" s="16"/>
      <c r="J526" s="141">
        <f>J527</f>
        <v>230896.03</v>
      </c>
      <c r="K526" s="141">
        <f>K527</f>
        <v>196164.8</v>
      </c>
      <c r="L526" s="229">
        <f>K526/J526*100</f>
        <v>84.958065324899692</v>
      </c>
    </row>
    <row r="527" spans="1:12" ht="40.5" customHeight="1">
      <c r="A527" s="183" t="s">
        <v>479</v>
      </c>
      <c r="B527" s="1" t="s">
        <v>125</v>
      </c>
      <c r="C527" s="1" t="s">
        <v>16</v>
      </c>
      <c r="D527" s="1" t="s">
        <v>32</v>
      </c>
      <c r="E527" s="1" t="s">
        <v>13</v>
      </c>
      <c r="F527" s="1" t="s">
        <v>84</v>
      </c>
      <c r="G527" s="1" t="s">
        <v>194</v>
      </c>
      <c r="H527" s="1" t="s">
        <v>195</v>
      </c>
      <c r="I527" s="16"/>
      <c r="J527" s="102">
        <f>J528+J531+J534+J537</f>
        <v>230896.03</v>
      </c>
      <c r="K527" s="193">
        <f>K528+K531+K534+K537</f>
        <v>196164.8</v>
      </c>
      <c r="L527" s="232">
        <f>K527/J527*100</f>
        <v>84.958065324899692</v>
      </c>
    </row>
    <row r="528" spans="1:12">
      <c r="A528" s="186" t="s">
        <v>379</v>
      </c>
      <c r="B528" s="1" t="s">
        <v>125</v>
      </c>
      <c r="C528" s="1" t="s">
        <v>16</v>
      </c>
      <c r="D528" s="1" t="s">
        <v>32</v>
      </c>
      <c r="E528" s="182" t="s">
        <v>13</v>
      </c>
      <c r="F528" s="1" t="s">
        <v>84</v>
      </c>
      <c r="G528" s="1" t="s">
        <v>194</v>
      </c>
      <c r="H528" s="1" t="s">
        <v>237</v>
      </c>
      <c r="I528" s="16"/>
      <c r="J528" s="145">
        <f t="shared" ref="J528:K529" si="48">J529</f>
        <v>86500</v>
      </c>
      <c r="K528" s="145">
        <f t="shared" si="48"/>
        <v>56264.04</v>
      </c>
      <c r="L528" s="232">
        <f t="shared" ref="L528:L539" si="49">K528/J528*100</f>
        <v>65.045132947976882</v>
      </c>
    </row>
    <row r="529" spans="1:12">
      <c r="A529" s="2" t="s">
        <v>100</v>
      </c>
      <c r="B529" s="1" t="s">
        <v>125</v>
      </c>
      <c r="C529" s="1" t="s">
        <v>16</v>
      </c>
      <c r="D529" s="1" t="s">
        <v>32</v>
      </c>
      <c r="E529" s="182" t="s">
        <v>13</v>
      </c>
      <c r="F529" s="1" t="s">
        <v>84</v>
      </c>
      <c r="G529" s="1" t="s">
        <v>194</v>
      </c>
      <c r="H529" s="1" t="s">
        <v>237</v>
      </c>
      <c r="I529" s="16" t="s">
        <v>97</v>
      </c>
      <c r="J529" s="145">
        <f t="shared" si="48"/>
        <v>86500</v>
      </c>
      <c r="K529" s="145">
        <f t="shared" si="48"/>
        <v>56264.04</v>
      </c>
      <c r="L529" s="232">
        <f t="shared" si="49"/>
        <v>65.045132947976882</v>
      </c>
    </row>
    <row r="530" spans="1:12" ht="25.5">
      <c r="A530" s="7" t="s">
        <v>101</v>
      </c>
      <c r="B530" s="1" t="s">
        <v>125</v>
      </c>
      <c r="C530" s="1" t="s">
        <v>16</v>
      </c>
      <c r="D530" s="1" t="s">
        <v>32</v>
      </c>
      <c r="E530" s="182" t="s">
        <v>13</v>
      </c>
      <c r="F530" s="1" t="s">
        <v>84</v>
      </c>
      <c r="G530" s="1" t="s">
        <v>194</v>
      </c>
      <c r="H530" s="1" t="s">
        <v>237</v>
      </c>
      <c r="I530" s="16" t="s">
        <v>98</v>
      </c>
      <c r="J530" s="142">
        <v>86500</v>
      </c>
      <c r="K530" s="195">
        <v>56264.04</v>
      </c>
      <c r="L530" s="232">
        <f t="shared" si="49"/>
        <v>65.045132947976882</v>
      </c>
    </row>
    <row r="531" spans="1:12" ht="28.5" customHeight="1">
      <c r="A531" s="7" t="s">
        <v>283</v>
      </c>
      <c r="B531" s="1" t="s">
        <v>125</v>
      </c>
      <c r="C531" s="1" t="s">
        <v>16</v>
      </c>
      <c r="D531" s="1" t="s">
        <v>32</v>
      </c>
      <c r="E531" s="182" t="s">
        <v>13</v>
      </c>
      <c r="F531" s="1" t="s">
        <v>84</v>
      </c>
      <c r="G531" s="1" t="s">
        <v>194</v>
      </c>
      <c r="H531" s="1" t="s">
        <v>287</v>
      </c>
      <c r="I531" s="16"/>
      <c r="J531" s="102">
        <f t="shared" ref="J531:K532" si="50">J532</f>
        <v>10000</v>
      </c>
      <c r="K531" s="193">
        <f t="shared" si="50"/>
        <v>5504.73</v>
      </c>
      <c r="L531" s="232">
        <f t="shared" si="49"/>
        <v>55.0473</v>
      </c>
    </row>
    <row r="532" spans="1:12" s="181" customFormat="1" ht="25.5">
      <c r="A532" s="191" t="s">
        <v>482</v>
      </c>
      <c r="B532" s="182" t="s">
        <v>125</v>
      </c>
      <c r="C532" s="182" t="s">
        <v>16</v>
      </c>
      <c r="D532" s="182" t="s">
        <v>32</v>
      </c>
      <c r="E532" s="182" t="s">
        <v>13</v>
      </c>
      <c r="F532" s="182" t="s">
        <v>84</v>
      </c>
      <c r="G532" s="182" t="s">
        <v>194</v>
      </c>
      <c r="H532" s="182" t="s">
        <v>287</v>
      </c>
      <c r="I532" s="180" t="s">
        <v>118</v>
      </c>
      <c r="J532" s="193">
        <f t="shared" si="50"/>
        <v>10000</v>
      </c>
      <c r="K532" s="193">
        <f t="shared" si="50"/>
        <v>5504.73</v>
      </c>
      <c r="L532" s="232">
        <f t="shared" si="49"/>
        <v>55.0473</v>
      </c>
    </row>
    <row r="533" spans="1:12" s="181" customFormat="1" ht="25.5">
      <c r="A533" s="190" t="s">
        <v>122</v>
      </c>
      <c r="B533" s="182" t="s">
        <v>125</v>
      </c>
      <c r="C533" s="182" t="s">
        <v>16</v>
      </c>
      <c r="D533" s="182" t="s">
        <v>32</v>
      </c>
      <c r="E533" s="182" t="s">
        <v>13</v>
      </c>
      <c r="F533" s="182" t="s">
        <v>84</v>
      </c>
      <c r="G533" s="182" t="s">
        <v>194</v>
      </c>
      <c r="H533" s="182" t="s">
        <v>287</v>
      </c>
      <c r="I533" s="180" t="s">
        <v>119</v>
      </c>
      <c r="J533" s="193">
        <v>10000</v>
      </c>
      <c r="K533" s="193">
        <v>5504.73</v>
      </c>
      <c r="L533" s="232">
        <f t="shared" si="49"/>
        <v>55.0473</v>
      </c>
    </row>
    <row r="534" spans="1:12" s="181" customFormat="1">
      <c r="A534" s="184" t="s">
        <v>355</v>
      </c>
      <c r="B534" s="182" t="s">
        <v>125</v>
      </c>
      <c r="C534" s="182" t="s">
        <v>16</v>
      </c>
      <c r="D534" s="182" t="s">
        <v>32</v>
      </c>
      <c r="E534" s="182" t="s">
        <v>13</v>
      </c>
      <c r="F534" s="182" t="s">
        <v>84</v>
      </c>
      <c r="G534" s="182" t="s">
        <v>194</v>
      </c>
      <c r="H534" s="182" t="s">
        <v>354</v>
      </c>
      <c r="I534" s="180"/>
      <c r="J534" s="193">
        <f>J535</f>
        <v>50000</v>
      </c>
      <c r="K534" s="193">
        <f>K535</f>
        <v>50000</v>
      </c>
      <c r="L534" s="232">
        <f t="shared" si="49"/>
        <v>100</v>
      </c>
    </row>
    <row r="535" spans="1:12" s="181" customFormat="1">
      <c r="A535" s="183" t="s">
        <v>100</v>
      </c>
      <c r="B535" s="182" t="s">
        <v>125</v>
      </c>
      <c r="C535" s="182" t="s">
        <v>16</v>
      </c>
      <c r="D535" s="182" t="s">
        <v>32</v>
      </c>
      <c r="E535" s="182" t="s">
        <v>13</v>
      </c>
      <c r="F535" s="182" t="s">
        <v>84</v>
      </c>
      <c r="G535" s="182" t="s">
        <v>194</v>
      </c>
      <c r="H535" s="182" t="s">
        <v>354</v>
      </c>
      <c r="I535" s="180" t="s">
        <v>97</v>
      </c>
      <c r="J535" s="193">
        <f>J536</f>
        <v>50000</v>
      </c>
      <c r="K535" s="193">
        <f>K536</f>
        <v>50000</v>
      </c>
      <c r="L535" s="232">
        <f t="shared" si="49"/>
        <v>100</v>
      </c>
    </row>
    <row r="536" spans="1:12" s="181" customFormat="1" ht="25.5">
      <c r="A536" s="184" t="s">
        <v>101</v>
      </c>
      <c r="B536" s="182" t="s">
        <v>125</v>
      </c>
      <c r="C536" s="182" t="s">
        <v>16</v>
      </c>
      <c r="D536" s="182" t="s">
        <v>32</v>
      </c>
      <c r="E536" s="182" t="s">
        <v>13</v>
      </c>
      <c r="F536" s="182" t="s">
        <v>84</v>
      </c>
      <c r="G536" s="182" t="s">
        <v>194</v>
      </c>
      <c r="H536" s="182" t="s">
        <v>354</v>
      </c>
      <c r="I536" s="180" t="s">
        <v>98</v>
      </c>
      <c r="J536" s="193">
        <v>50000</v>
      </c>
      <c r="K536" s="193">
        <v>50000</v>
      </c>
      <c r="L536" s="232">
        <f t="shared" si="49"/>
        <v>100</v>
      </c>
    </row>
    <row r="537" spans="1:12" ht="25.5">
      <c r="A537" s="7" t="s">
        <v>317</v>
      </c>
      <c r="B537" s="1" t="s">
        <v>125</v>
      </c>
      <c r="C537" s="1" t="s">
        <v>16</v>
      </c>
      <c r="D537" s="1" t="s">
        <v>32</v>
      </c>
      <c r="E537" s="182" t="s">
        <v>13</v>
      </c>
      <c r="F537" s="1" t="s">
        <v>84</v>
      </c>
      <c r="G537" s="1" t="s">
        <v>194</v>
      </c>
      <c r="H537" s="1" t="s">
        <v>318</v>
      </c>
      <c r="I537" s="16"/>
      <c r="J537" s="142">
        <f>J538</f>
        <v>84396.03</v>
      </c>
      <c r="K537" s="195">
        <f>K538</f>
        <v>84396.03</v>
      </c>
      <c r="L537" s="232">
        <f t="shared" si="49"/>
        <v>100</v>
      </c>
    </row>
    <row r="538" spans="1:12">
      <c r="A538" s="2" t="s">
        <v>100</v>
      </c>
      <c r="B538" s="1" t="s">
        <v>125</v>
      </c>
      <c r="C538" s="1" t="s">
        <v>16</v>
      </c>
      <c r="D538" s="1" t="s">
        <v>32</v>
      </c>
      <c r="E538" s="182" t="s">
        <v>13</v>
      </c>
      <c r="F538" s="1" t="s">
        <v>84</v>
      </c>
      <c r="G538" s="1" t="s">
        <v>194</v>
      </c>
      <c r="H538" s="1" t="s">
        <v>318</v>
      </c>
      <c r="I538" s="16" t="s">
        <v>97</v>
      </c>
      <c r="J538" s="142">
        <f>J539</f>
        <v>84396.03</v>
      </c>
      <c r="K538" s="195">
        <f>K539</f>
        <v>84396.03</v>
      </c>
      <c r="L538" s="232">
        <f t="shared" si="49"/>
        <v>100</v>
      </c>
    </row>
    <row r="539" spans="1:12" ht="25.5">
      <c r="A539" s="7" t="s">
        <v>101</v>
      </c>
      <c r="B539" s="1" t="s">
        <v>125</v>
      </c>
      <c r="C539" s="1" t="s">
        <v>16</v>
      </c>
      <c r="D539" s="1" t="s">
        <v>32</v>
      </c>
      <c r="E539" s="182" t="s">
        <v>13</v>
      </c>
      <c r="F539" s="1" t="s">
        <v>84</v>
      </c>
      <c r="G539" s="1" t="s">
        <v>194</v>
      </c>
      <c r="H539" s="1" t="s">
        <v>318</v>
      </c>
      <c r="I539" s="16" t="s">
        <v>98</v>
      </c>
      <c r="J539" s="142">
        <v>84396.03</v>
      </c>
      <c r="K539" s="195">
        <v>84396.03</v>
      </c>
      <c r="L539" s="232">
        <f t="shared" si="49"/>
        <v>100</v>
      </c>
    </row>
    <row r="540" spans="1:12">
      <c r="A540" s="7"/>
      <c r="B540" s="1"/>
      <c r="C540" s="1"/>
      <c r="D540" s="1"/>
      <c r="E540" s="1"/>
      <c r="F540" s="1"/>
      <c r="G540" s="1"/>
      <c r="H540" s="1"/>
      <c r="I540" s="16"/>
      <c r="J540" s="102"/>
      <c r="K540" s="193"/>
      <c r="L540" s="193"/>
    </row>
    <row r="541" spans="1:12" ht="15.75">
      <c r="A541" s="41" t="s">
        <v>51</v>
      </c>
      <c r="B541" s="37" t="s">
        <v>125</v>
      </c>
      <c r="C541" s="37" t="s">
        <v>18</v>
      </c>
      <c r="D541" s="37"/>
      <c r="E541" s="37"/>
      <c r="F541" s="37"/>
      <c r="G541" s="37"/>
      <c r="H541" s="37"/>
      <c r="I541" s="40"/>
      <c r="J541" s="140">
        <f>J542+J561+J594+J588</f>
        <v>21319445.530000001</v>
      </c>
      <c r="K541" s="140">
        <f>K542+K561+K594+K588</f>
        <v>12515358.690000001</v>
      </c>
      <c r="L541" s="228">
        <f>K541/J541*100</f>
        <v>58.703959595894808</v>
      </c>
    </row>
    <row r="542" spans="1:12">
      <c r="A542" s="22" t="s">
        <v>70</v>
      </c>
      <c r="B542" s="18" t="s">
        <v>125</v>
      </c>
      <c r="C542" s="18" t="s">
        <v>18</v>
      </c>
      <c r="D542" s="18" t="s">
        <v>20</v>
      </c>
      <c r="E542" s="18"/>
      <c r="F542" s="18"/>
      <c r="G542" s="18"/>
      <c r="H542" s="18"/>
      <c r="I542" s="34"/>
      <c r="J542" s="141">
        <f>J543+J554</f>
        <v>7538526</v>
      </c>
      <c r="K542" s="141">
        <f>K543+K554</f>
        <v>286440.54000000004</v>
      </c>
      <c r="L542" s="229">
        <f>K542/J542*100</f>
        <v>3.7996889577617696</v>
      </c>
    </row>
    <row r="543" spans="1:12" ht="38.25">
      <c r="A543" s="184" t="s">
        <v>300</v>
      </c>
      <c r="B543" s="1" t="s">
        <v>125</v>
      </c>
      <c r="C543" s="1" t="s">
        <v>18</v>
      </c>
      <c r="D543" s="1" t="s">
        <v>20</v>
      </c>
      <c r="E543" s="1" t="s">
        <v>28</v>
      </c>
      <c r="F543" s="1" t="s">
        <v>84</v>
      </c>
      <c r="G543" s="1" t="s">
        <v>194</v>
      </c>
      <c r="H543" s="1" t="s">
        <v>195</v>
      </c>
      <c r="I543" s="16"/>
      <c r="J543" s="102">
        <f>J544</f>
        <v>7145076</v>
      </c>
      <c r="K543" s="193">
        <f>K544</f>
        <v>84075.71</v>
      </c>
      <c r="L543" s="232">
        <f>K543/J543*100</f>
        <v>1.1766944116479656</v>
      </c>
    </row>
    <row r="544" spans="1:12">
      <c r="A544" s="7" t="s">
        <v>301</v>
      </c>
      <c r="B544" s="1" t="s">
        <v>125</v>
      </c>
      <c r="C544" s="1" t="s">
        <v>18</v>
      </c>
      <c r="D544" s="1" t="s">
        <v>20</v>
      </c>
      <c r="E544" s="1" t="s">
        <v>28</v>
      </c>
      <c r="F544" s="1" t="s">
        <v>163</v>
      </c>
      <c r="G544" s="1" t="s">
        <v>194</v>
      </c>
      <c r="H544" s="1" t="s">
        <v>195</v>
      </c>
      <c r="I544" s="16"/>
      <c r="J544" s="102">
        <f>J545+J548+J551</f>
        <v>7145076</v>
      </c>
      <c r="K544" s="193">
        <f>K545+K548+K551</f>
        <v>84075.71</v>
      </c>
      <c r="L544" s="232">
        <f t="shared" ref="L544:L559" si="51">K544/J544*100</f>
        <v>1.1766944116479656</v>
      </c>
    </row>
    <row r="545" spans="1:12">
      <c r="A545" s="7" t="s">
        <v>302</v>
      </c>
      <c r="B545" s="1" t="s">
        <v>125</v>
      </c>
      <c r="C545" s="1" t="s">
        <v>18</v>
      </c>
      <c r="D545" s="1" t="s">
        <v>20</v>
      </c>
      <c r="E545" s="1" t="s">
        <v>28</v>
      </c>
      <c r="F545" s="1" t="s">
        <v>163</v>
      </c>
      <c r="G545" s="1" t="s">
        <v>194</v>
      </c>
      <c r="H545" s="1" t="s">
        <v>299</v>
      </c>
      <c r="I545" s="16"/>
      <c r="J545" s="102">
        <f>J546</f>
        <v>152076</v>
      </c>
      <c r="K545" s="193">
        <f>K546</f>
        <v>84075.71</v>
      </c>
      <c r="L545" s="232">
        <f t="shared" si="51"/>
        <v>55.285324443041638</v>
      </c>
    </row>
    <row r="546" spans="1:12" ht="25.5">
      <c r="A546" s="191" t="s">
        <v>482</v>
      </c>
      <c r="B546" s="1" t="s">
        <v>125</v>
      </c>
      <c r="C546" s="1" t="s">
        <v>18</v>
      </c>
      <c r="D546" s="1" t="s">
        <v>20</v>
      </c>
      <c r="E546" s="1" t="s">
        <v>28</v>
      </c>
      <c r="F546" s="1" t="s">
        <v>163</v>
      </c>
      <c r="G546" s="1" t="s">
        <v>194</v>
      </c>
      <c r="H546" s="1" t="s">
        <v>299</v>
      </c>
      <c r="I546" s="16" t="s">
        <v>118</v>
      </c>
      <c r="J546" s="102">
        <f>J547</f>
        <v>152076</v>
      </c>
      <c r="K546" s="193">
        <f>K547</f>
        <v>84075.71</v>
      </c>
      <c r="L546" s="232">
        <f t="shared" si="51"/>
        <v>55.285324443041638</v>
      </c>
    </row>
    <row r="547" spans="1:12" ht="25.5">
      <c r="A547" s="92" t="s">
        <v>122</v>
      </c>
      <c r="B547" s="1" t="s">
        <v>125</v>
      </c>
      <c r="C547" s="1" t="s">
        <v>18</v>
      </c>
      <c r="D547" s="1" t="s">
        <v>20</v>
      </c>
      <c r="E547" s="1" t="s">
        <v>28</v>
      </c>
      <c r="F547" s="1" t="s">
        <v>163</v>
      </c>
      <c r="G547" s="1" t="s">
        <v>194</v>
      </c>
      <c r="H547" s="1" t="s">
        <v>299</v>
      </c>
      <c r="I547" s="16" t="s">
        <v>119</v>
      </c>
      <c r="J547" s="102">
        <v>152076</v>
      </c>
      <c r="K547" s="193">
        <v>84075.71</v>
      </c>
      <c r="L547" s="232">
        <f t="shared" si="51"/>
        <v>55.285324443041638</v>
      </c>
    </row>
    <row r="548" spans="1:12" s="199" customFormat="1" ht="65.25" customHeight="1">
      <c r="A548" s="216" t="s">
        <v>451</v>
      </c>
      <c r="B548" s="182" t="s">
        <v>125</v>
      </c>
      <c r="C548" s="194" t="s">
        <v>18</v>
      </c>
      <c r="D548" s="194" t="s">
        <v>20</v>
      </c>
      <c r="E548" s="194" t="s">
        <v>28</v>
      </c>
      <c r="F548" s="194" t="s">
        <v>163</v>
      </c>
      <c r="G548" s="194" t="s">
        <v>452</v>
      </c>
      <c r="H548" s="194" t="s">
        <v>453</v>
      </c>
      <c r="I548" s="164"/>
      <c r="J548" s="165">
        <f>J549</f>
        <v>6860000</v>
      </c>
      <c r="K548" s="165">
        <f>K549</f>
        <v>0</v>
      </c>
      <c r="L548" s="232">
        <f t="shared" si="51"/>
        <v>0</v>
      </c>
    </row>
    <row r="549" spans="1:12" s="199" customFormat="1" ht="25.5">
      <c r="A549" s="184" t="s">
        <v>152</v>
      </c>
      <c r="B549" s="182" t="s">
        <v>125</v>
      </c>
      <c r="C549" s="194" t="s">
        <v>18</v>
      </c>
      <c r="D549" s="194" t="s">
        <v>20</v>
      </c>
      <c r="E549" s="194" t="s">
        <v>28</v>
      </c>
      <c r="F549" s="194" t="s">
        <v>163</v>
      </c>
      <c r="G549" s="194" t="s">
        <v>452</v>
      </c>
      <c r="H549" s="194" t="s">
        <v>453</v>
      </c>
      <c r="I549" s="196" t="s">
        <v>150</v>
      </c>
      <c r="J549" s="165">
        <f>J550</f>
        <v>6860000</v>
      </c>
      <c r="K549" s="165">
        <f>K550</f>
        <v>0</v>
      </c>
      <c r="L549" s="232">
        <f t="shared" si="51"/>
        <v>0</v>
      </c>
    </row>
    <row r="550" spans="1:12" s="199" customFormat="1">
      <c r="A550" s="184" t="s">
        <v>153</v>
      </c>
      <c r="B550" s="182" t="s">
        <v>125</v>
      </c>
      <c r="C550" s="194" t="s">
        <v>18</v>
      </c>
      <c r="D550" s="194" t="s">
        <v>20</v>
      </c>
      <c r="E550" s="194" t="s">
        <v>28</v>
      </c>
      <c r="F550" s="194" t="s">
        <v>163</v>
      </c>
      <c r="G550" s="194" t="s">
        <v>452</v>
      </c>
      <c r="H550" s="194" t="s">
        <v>453</v>
      </c>
      <c r="I550" s="196" t="s">
        <v>151</v>
      </c>
      <c r="J550" s="165">
        <v>6860000</v>
      </c>
      <c r="K550" s="165"/>
      <c r="L550" s="232">
        <f t="shared" si="51"/>
        <v>0</v>
      </c>
    </row>
    <row r="551" spans="1:12" s="199" customFormat="1" ht="51.75" customHeight="1">
      <c r="A551" s="216" t="s">
        <v>454</v>
      </c>
      <c r="B551" s="182" t="s">
        <v>125</v>
      </c>
      <c r="C551" s="194" t="s">
        <v>18</v>
      </c>
      <c r="D551" s="194" t="s">
        <v>20</v>
      </c>
      <c r="E551" s="194" t="s">
        <v>28</v>
      </c>
      <c r="F551" s="194" t="s">
        <v>163</v>
      </c>
      <c r="G551" s="194" t="s">
        <v>452</v>
      </c>
      <c r="H551" s="194" t="s">
        <v>455</v>
      </c>
      <c r="I551" s="164"/>
      <c r="J551" s="165">
        <f>J552</f>
        <v>133000</v>
      </c>
      <c r="K551" s="165">
        <f>K552</f>
        <v>0</v>
      </c>
      <c r="L551" s="232">
        <f t="shared" si="51"/>
        <v>0</v>
      </c>
    </row>
    <row r="552" spans="1:12" s="199" customFormat="1" ht="25.5">
      <c r="A552" s="184" t="s">
        <v>152</v>
      </c>
      <c r="B552" s="182" t="s">
        <v>125</v>
      </c>
      <c r="C552" s="194" t="s">
        <v>18</v>
      </c>
      <c r="D552" s="194" t="s">
        <v>20</v>
      </c>
      <c r="E552" s="194" t="s">
        <v>28</v>
      </c>
      <c r="F552" s="194" t="s">
        <v>163</v>
      </c>
      <c r="G552" s="194" t="s">
        <v>452</v>
      </c>
      <c r="H552" s="194" t="s">
        <v>455</v>
      </c>
      <c r="I552" s="196" t="s">
        <v>150</v>
      </c>
      <c r="J552" s="165">
        <f>J553</f>
        <v>133000</v>
      </c>
      <c r="K552" s="165">
        <f>K553</f>
        <v>0</v>
      </c>
      <c r="L552" s="232">
        <f t="shared" si="51"/>
        <v>0</v>
      </c>
    </row>
    <row r="553" spans="1:12" s="199" customFormat="1">
      <c r="A553" s="184" t="s">
        <v>153</v>
      </c>
      <c r="B553" s="182" t="s">
        <v>125</v>
      </c>
      <c r="C553" s="194" t="s">
        <v>18</v>
      </c>
      <c r="D553" s="194" t="s">
        <v>20</v>
      </c>
      <c r="E553" s="194" t="s">
        <v>28</v>
      </c>
      <c r="F553" s="194" t="s">
        <v>163</v>
      </c>
      <c r="G553" s="194" t="s">
        <v>452</v>
      </c>
      <c r="H553" s="194" t="s">
        <v>455</v>
      </c>
      <c r="I553" s="196" t="s">
        <v>151</v>
      </c>
      <c r="J553" s="165">
        <v>133000</v>
      </c>
      <c r="K553" s="165"/>
      <c r="L553" s="232">
        <f t="shared" si="51"/>
        <v>0</v>
      </c>
    </row>
    <row r="554" spans="1:12">
      <c r="A554" s="2" t="s">
        <v>106</v>
      </c>
      <c r="B554" s="1" t="s">
        <v>125</v>
      </c>
      <c r="C554" s="1" t="s">
        <v>18</v>
      </c>
      <c r="D554" s="1" t="s">
        <v>20</v>
      </c>
      <c r="E554" s="1" t="s">
        <v>105</v>
      </c>
      <c r="F554" s="1" t="s">
        <v>84</v>
      </c>
      <c r="G554" s="1" t="s">
        <v>194</v>
      </c>
      <c r="H554" s="1" t="s">
        <v>195</v>
      </c>
      <c r="I554" s="16"/>
      <c r="J554" s="102">
        <f>J555</f>
        <v>393450</v>
      </c>
      <c r="K554" s="193">
        <f>K555</f>
        <v>202364.83000000002</v>
      </c>
      <c r="L554" s="232">
        <f t="shared" si="51"/>
        <v>51.433429914855765</v>
      </c>
    </row>
    <row r="555" spans="1:12">
      <c r="A555" s="2" t="s">
        <v>147</v>
      </c>
      <c r="B555" s="1" t="s">
        <v>125</v>
      </c>
      <c r="C555" s="1" t="s">
        <v>18</v>
      </c>
      <c r="D555" s="1" t="s">
        <v>20</v>
      </c>
      <c r="E555" s="1" t="s">
        <v>105</v>
      </c>
      <c r="F555" s="1" t="s">
        <v>84</v>
      </c>
      <c r="G555" s="1" t="s">
        <v>194</v>
      </c>
      <c r="H555" s="1" t="s">
        <v>225</v>
      </c>
      <c r="I555" s="16"/>
      <c r="J555" s="102">
        <f>J556+J558</f>
        <v>393450</v>
      </c>
      <c r="K555" s="193">
        <f>K556+K558</f>
        <v>202364.83000000002</v>
      </c>
      <c r="L555" s="232">
        <f t="shared" si="51"/>
        <v>51.433429914855765</v>
      </c>
    </row>
    <row r="556" spans="1:12" ht="25.5">
      <c r="A556" s="191" t="s">
        <v>482</v>
      </c>
      <c r="B556" s="1" t="s">
        <v>125</v>
      </c>
      <c r="C556" s="1" t="s">
        <v>18</v>
      </c>
      <c r="D556" s="1" t="s">
        <v>20</v>
      </c>
      <c r="E556" s="1" t="s">
        <v>105</v>
      </c>
      <c r="F556" s="1" t="s">
        <v>84</v>
      </c>
      <c r="G556" s="1" t="s">
        <v>194</v>
      </c>
      <c r="H556" s="1" t="s">
        <v>225</v>
      </c>
      <c r="I556" s="16" t="s">
        <v>118</v>
      </c>
      <c r="J556" s="102">
        <f t="shared" ref="J556:K556" si="52">J557</f>
        <v>393000</v>
      </c>
      <c r="K556" s="193">
        <f t="shared" si="52"/>
        <v>202364.83000000002</v>
      </c>
      <c r="L556" s="232">
        <f t="shared" si="51"/>
        <v>51.49232315521629</v>
      </c>
    </row>
    <row r="557" spans="1:12" ht="25.5">
      <c r="A557" s="92" t="s">
        <v>122</v>
      </c>
      <c r="B557" s="1" t="s">
        <v>125</v>
      </c>
      <c r="C557" s="1" t="s">
        <v>18</v>
      </c>
      <c r="D557" s="1" t="s">
        <v>20</v>
      </c>
      <c r="E557" s="1" t="s">
        <v>105</v>
      </c>
      <c r="F557" s="1" t="s">
        <v>84</v>
      </c>
      <c r="G557" s="1" t="s">
        <v>194</v>
      </c>
      <c r="H557" s="1" t="s">
        <v>225</v>
      </c>
      <c r="I557" s="16" t="s">
        <v>119</v>
      </c>
      <c r="J557" s="102">
        <v>393000</v>
      </c>
      <c r="K557" s="193">
        <f>127706.58+74658.25</f>
        <v>202364.83000000002</v>
      </c>
      <c r="L557" s="232">
        <f t="shared" si="51"/>
        <v>51.49232315521629</v>
      </c>
    </row>
    <row r="558" spans="1:12" s="181" customFormat="1">
      <c r="A558" s="190" t="s">
        <v>100</v>
      </c>
      <c r="B558" s="182" t="s">
        <v>125</v>
      </c>
      <c r="C558" s="182" t="s">
        <v>18</v>
      </c>
      <c r="D558" s="182" t="s">
        <v>20</v>
      </c>
      <c r="E558" s="182" t="s">
        <v>105</v>
      </c>
      <c r="F558" s="182" t="s">
        <v>84</v>
      </c>
      <c r="G558" s="182" t="s">
        <v>194</v>
      </c>
      <c r="H558" s="182" t="s">
        <v>225</v>
      </c>
      <c r="I558" s="180" t="s">
        <v>97</v>
      </c>
      <c r="J558" s="193">
        <f>J559</f>
        <v>450</v>
      </c>
      <c r="K558" s="193">
        <f>K559</f>
        <v>0</v>
      </c>
      <c r="L558" s="232">
        <f t="shared" si="51"/>
        <v>0</v>
      </c>
    </row>
    <row r="559" spans="1:12" s="181" customFormat="1">
      <c r="A559" s="192" t="s">
        <v>161</v>
      </c>
      <c r="B559" s="182" t="s">
        <v>125</v>
      </c>
      <c r="C559" s="182" t="s">
        <v>18</v>
      </c>
      <c r="D559" s="182" t="s">
        <v>20</v>
      </c>
      <c r="E559" s="182" t="s">
        <v>105</v>
      </c>
      <c r="F559" s="182" t="s">
        <v>84</v>
      </c>
      <c r="G559" s="182" t="s">
        <v>194</v>
      </c>
      <c r="H559" s="182" t="s">
        <v>225</v>
      </c>
      <c r="I559" s="180" t="s">
        <v>160</v>
      </c>
      <c r="J559" s="193">
        <v>450</v>
      </c>
      <c r="K559" s="193"/>
      <c r="L559" s="232">
        <f t="shared" si="51"/>
        <v>0</v>
      </c>
    </row>
    <row r="560" spans="1:12">
      <c r="A560" s="7"/>
      <c r="B560" s="1"/>
      <c r="C560" s="1"/>
      <c r="D560" s="1"/>
      <c r="E560" s="1"/>
      <c r="F560" s="1"/>
      <c r="G560" s="1"/>
      <c r="H560" s="1"/>
      <c r="I560" s="16"/>
      <c r="J560" s="102"/>
      <c r="K560" s="193"/>
      <c r="L560" s="193"/>
    </row>
    <row r="561" spans="1:12">
      <c r="A561" s="74" t="s">
        <v>52</v>
      </c>
      <c r="B561" s="18" t="s">
        <v>125</v>
      </c>
      <c r="C561" s="18" t="s">
        <v>18</v>
      </c>
      <c r="D561" s="18" t="s">
        <v>17</v>
      </c>
      <c r="E561" s="18"/>
      <c r="F561" s="18"/>
      <c r="G561" s="18"/>
      <c r="H561" s="18"/>
      <c r="I561" s="34"/>
      <c r="J561" s="141">
        <f>J566+J575+J562+J580</f>
        <v>4579250.57</v>
      </c>
      <c r="K561" s="141">
        <f>K566+K575+K562+K580</f>
        <v>3027249.19</v>
      </c>
      <c r="L561" s="229">
        <f>K561/J561*100</f>
        <v>66.107961198550441</v>
      </c>
    </row>
    <row r="562" spans="1:12" s="181" customFormat="1" ht="27" customHeight="1">
      <c r="A562" s="154" t="s">
        <v>341</v>
      </c>
      <c r="B562" s="185" t="s">
        <v>125</v>
      </c>
      <c r="C562" s="182" t="s">
        <v>18</v>
      </c>
      <c r="D562" s="182" t="s">
        <v>17</v>
      </c>
      <c r="E562" s="185" t="s">
        <v>3</v>
      </c>
      <c r="F562" s="185" t="s">
        <v>84</v>
      </c>
      <c r="G562" s="185" t="s">
        <v>194</v>
      </c>
      <c r="H562" s="185" t="s">
        <v>195</v>
      </c>
      <c r="I562" s="187"/>
      <c r="J562" s="195">
        <f>J563</f>
        <v>1800000</v>
      </c>
      <c r="K562" s="195">
        <f>K563</f>
        <v>270000</v>
      </c>
      <c r="L562" s="233">
        <f>K562/J562*100</f>
        <v>15</v>
      </c>
    </row>
    <row r="563" spans="1:12" s="181" customFormat="1">
      <c r="A563" s="197" t="s">
        <v>387</v>
      </c>
      <c r="B563" s="185" t="s">
        <v>125</v>
      </c>
      <c r="C563" s="182" t="s">
        <v>18</v>
      </c>
      <c r="D563" s="182" t="s">
        <v>17</v>
      </c>
      <c r="E563" s="185" t="s">
        <v>3</v>
      </c>
      <c r="F563" s="185" t="s">
        <v>84</v>
      </c>
      <c r="G563" s="185" t="s">
        <v>194</v>
      </c>
      <c r="H563" s="194" t="s">
        <v>388</v>
      </c>
      <c r="I563" s="187"/>
      <c r="J563" s="195">
        <f>J564</f>
        <v>1800000</v>
      </c>
      <c r="K563" s="195">
        <f t="shared" ref="K563:K564" si="53">K564</f>
        <v>270000</v>
      </c>
      <c r="L563" s="233">
        <f t="shared" ref="L563:L586" si="54">K563/J563*100</f>
        <v>15</v>
      </c>
    </row>
    <row r="564" spans="1:12" s="181" customFormat="1" ht="25.5">
      <c r="A564" s="184" t="s">
        <v>152</v>
      </c>
      <c r="B564" s="185" t="s">
        <v>125</v>
      </c>
      <c r="C564" s="182" t="s">
        <v>18</v>
      </c>
      <c r="D564" s="182" t="s">
        <v>17</v>
      </c>
      <c r="E564" s="185" t="s">
        <v>3</v>
      </c>
      <c r="F564" s="185" t="s">
        <v>84</v>
      </c>
      <c r="G564" s="185" t="s">
        <v>194</v>
      </c>
      <c r="H564" s="194" t="s">
        <v>388</v>
      </c>
      <c r="I564" s="196" t="s">
        <v>150</v>
      </c>
      <c r="J564" s="195">
        <f>J565</f>
        <v>1800000</v>
      </c>
      <c r="K564" s="195">
        <f t="shared" si="53"/>
        <v>270000</v>
      </c>
      <c r="L564" s="233">
        <f t="shared" si="54"/>
        <v>15</v>
      </c>
    </row>
    <row r="565" spans="1:12" s="181" customFormat="1">
      <c r="A565" s="184" t="s">
        <v>153</v>
      </c>
      <c r="B565" s="185" t="s">
        <v>125</v>
      </c>
      <c r="C565" s="182" t="s">
        <v>18</v>
      </c>
      <c r="D565" s="182" t="s">
        <v>17</v>
      </c>
      <c r="E565" s="185" t="s">
        <v>3</v>
      </c>
      <c r="F565" s="185" t="s">
        <v>84</v>
      </c>
      <c r="G565" s="185" t="s">
        <v>194</v>
      </c>
      <c r="H565" s="194" t="s">
        <v>388</v>
      </c>
      <c r="I565" s="196" t="s">
        <v>151</v>
      </c>
      <c r="J565" s="195">
        <v>1800000</v>
      </c>
      <c r="K565" s="195">
        <v>270000</v>
      </c>
      <c r="L565" s="233">
        <f t="shared" si="54"/>
        <v>15</v>
      </c>
    </row>
    <row r="566" spans="1:12" ht="38.25">
      <c r="A566" s="184" t="s">
        <v>300</v>
      </c>
      <c r="B566" s="1" t="s">
        <v>125</v>
      </c>
      <c r="C566" s="1" t="s">
        <v>18</v>
      </c>
      <c r="D566" s="1" t="s">
        <v>17</v>
      </c>
      <c r="E566" s="1" t="s">
        <v>28</v>
      </c>
      <c r="F566" s="1" t="s">
        <v>84</v>
      </c>
      <c r="G566" s="1" t="s">
        <v>194</v>
      </c>
      <c r="H566" s="1" t="s">
        <v>195</v>
      </c>
      <c r="I566" s="16"/>
      <c r="J566" s="102">
        <f>J567+J571</f>
        <v>70000</v>
      </c>
      <c r="K566" s="193">
        <f>K567+K571</f>
        <v>48000</v>
      </c>
      <c r="L566" s="233">
        <f t="shared" si="54"/>
        <v>68.571428571428569</v>
      </c>
    </row>
    <row r="567" spans="1:12">
      <c r="A567" s="7" t="s">
        <v>304</v>
      </c>
      <c r="B567" s="1" t="s">
        <v>125</v>
      </c>
      <c r="C567" s="1" t="s">
        <v>18</v>
      </c>
      <c r="D567" s="1" t="s">
        <v>17</v>
      </c>
      <c r="E567" s="1" t="s">
        <v>28</v>
      </c>
      <c r="F567" s="1" t="s">
        <v>177</v>
      </c>
      <c r="G567" s="1" t="s">
        <v>194</v>
      </c>
      <c r="H567" s="1" t="s">
        <v>195</v>
      </c>
      <c r="I567" s="16"/>
      <c r="J567" s="102">
        <f>J568</f>
        <v>20000</v>
      </c>
      <c r="K567" s="193">
        <f>K568</f>
        <v>6000</v>
      </c>
      <c r="L567" s="233">
        <f t="shared" si="54"/>
        <v>30</v>
      </c>
    </row>
    <row r="568" spans="1:12">
      <c r="A568" s="7" t="s">
        <v>305</v>
      </c>
      <c r="B568" s="1" t="s">
        <v>125</v>
      </c>
      <c r="C568" s="1" t="s">
        <v>18</v>
      </c>
      <c r="D568" s="1" t="s">
        <v>17</v>
      </c>
      <c r="E568" s="1" t="s">
        <v>28</v>
      </c>
      <c r="F568" s="1" t="s">
        <v>177</v>
      </c>
      <c r="G568" s="1" t="s">
        <v>194</v>
      </c>
      <c r="H568" s="1" t="s">
        <v>303</v>
      </c>
      <c r="I568" s="16"/>
      <c r="J568" s="102">
        <f t="shared" ref="J568:K569" si="55">J569</f>
        <v>20000</v>
      </c>
      <c r="K568" s="193">
        <f t="shared" si="55"/>
        <v>6000</v>
      </c>
      <c r="L568" s="233">
        <f t="shared" si="54"/>
        <v>30</v>
      </c>
    </row>
    <row r="569" spans="1:12" ht="25.5">
      <c r="A569" s="191" t="s">
        <v>482</v>
      </c>
      <c r="B569" s="1" t="s">
        <v>125</v>
      </c>
      <c r="C569" s="1" t="s">
        <v>18</v>
      </c>
      <c r="D569" s="1" t="s">
        <v>17</v>
      </c>
      <c r="E569" s="1" t="s">
        <v>28</v>
      </c>
      <c r="F569" s="1" t="s">
        <v>177</v>
      </c>
      <c r="G569" s="1" t="s">
        <v>194</v>
      </c>
      <c r="H569" s="1" t="s">
        <v>303</v>
      </c>
      <c r="I569" s="16" t="s">
        <v>118</v>
      </c>
      <c r="J569" s="102">
        <f t="shared" si="55"/>
        <v>20000</v>
      </c>
      <c r="K569" s="193">
        <f t="shared" si="55"/>
        <v>6000</v>
      </c>
      <c r="L569" s="233">
        <f t="shared" si="54"/>
        <v>30</v>
      </c>
    </row>
    <row r="570" spans="1:12" ht="25.5">
      <c r="A570" s="92" t="s">
        <v>122</v>
      </c>
      <c r="B570" s="1" t="s">
        <v>125</v>
      </c>
      <c r="C570" s="1" t="s">
        <v>18</v>
      </c>
      <c r="D570" s="1" t="s">
        <v>17</v>
      </c>
      <c r="E570" s="1" t="s">
        <v>28</v>
      </c>
      <c r="F570" s="1" t="s">
        <v>177</v>
      </c>
      <c r="G570" s="1" t="s">
        <v>194</v>
      </c>
      <c r="H570" s="1" t="s">
        <v>303</v>
      </c>
      <c r="I570" s="16" t="s">
        <v>119</v>
      </c>
      <c r="J570" s="102">
        <v>20000</v>
      </c>
      <c r="K570" s="193">
        <v>6000</v>
      </c>
      <c r="L570" s="233">
        <f t="shared" si="54"/>
        <v>30</v>
      </c>
    </row>
    <row r="571" spans="1:12">
      <c r="A571" s="7" t="s">
        <v>306</v>
      </c>
      <c r="B571" s="1" t="s">
        <v>125</v>
      </c>
      <c r="C571" s="1" t="s">
        <v>18</v>
      </c>
      <c r="D571" s="1" t="s">
        <v>17</v>
      </c>
      <c r="E571" s="1" t="s">
        <v>28</v>
      </c>
      <c r="F571" s="1" t="s">
        <v>142</v>
      </c>
      <c r="G571" s="1" t="s">
        <v>194</v>
      </c>
      <c r="H571" s="1" t="s">
        <v>195</v>
      </c>
      <c r="I571" s="16"/>
      <c r="J571" s="102">
        <f t="shared" ref="J571:K573" si="56">J572</f>
        <v>50000</v>
      </c>
      <c r="K571" s="193">
        <f t="shared" si="56"/>
        <v>42000</v>
      </c>
      <c r="L571" s="233">
        <f t="shared" si="54"/>
        <v>84</v>
      </c>
    </row>
    <row r="572" spans="1:12" s="181" customFormat="1" ht="25.5">
      <c r="A572" s="184" t="s">
        <v>343</v>
      </c>
      <c r="B572" s="182" t="s">
        <v>125</v>
      </c>
      <c r="C572" s="182" t="s">
        <v>18</v>
      </c>
      <c r="D572" s="182" t="s">
        <v>17</v>
      </c>
      <c r="E572" s="182" t="s">
        <v>28</v>
      </c>
      <c r="F572" s="182" t="s">
        <v>142</v>
      </c>
      <c r="G572" s="182" t="s">
        <v>194</v>
      </c>
      <c r="H572" s="182" t="s">
        <v>339</v>
      </c>
      <c r="I572" s="180"/>
      <c r="J572" s="193">
        <f t="shared" si="56"/>
        <v>50000</v>
      </c>
      <c r="K572" s="193">
        <f t="shared" si="56"/>
        <v>42000</v>
      </c>
      <c r="L572" s="233">
        <f t="shared" si="54"/>
        <v>84</v>
      </c>
    </row>
    <row r="573" spans="1:12" s="181" customFormat="1" ht="25.5">
      <c r="A573" s="191" t="s">
        <v>482</v>
      </c>
      <c r="B573" s="182" t="s">
        <v>125</v>
      </c>
      <c r="C573" s="182" t="s">
        <v>18</v>
      </c>
      <c r="D573" s="182" t="s">
        <v>17</v>
      </c>
      <c r="E573" s="182" t="s">
        <v>28</v>
      </c>
      <c r="F573" s="182" t="s">
        <v>142</v>
      </c>
      <c r="G573" s="182" t="s">
        <v>194</v>
      </c>
      <c r="H573" s="182" t="s">
        <v>339</v>
      </c>
      <c r="I573" s="180" t="s">
        <v>118</v>
      </c>
      <c r="J573" s="193">
        <f t="shared" si="56"/>
        <v>50000</v>
      </c>
      <c r="K573" s="193">
        <f t="shared" si="56"/>
        <v>42000</v>
      </c>
      <c r="L573" s="233">
        <f t="shared" si="54"/>
        <v>84</v>
      </c>
    </row>
    <row r="574" spans="1:12" s="181" customFormat="1" ht="25.5">
      <c r="A574" s="190" t="s">
        <v>122</v>
      </c>
      <c r="B574" s="182" t="s">
        <v>125</v>
      </c>
      <c r="C574" s="182" t="s">
        <v>18</v>
      </c>
      <c r="D574" s="182" t="s">
        <v>17</v>
      </c>
      <c r="E574" s="182" t="s">
        <v>28</v>
      </c>
      <c r="F574" s="182" t="s">
        <v>142</v>
      </c>
      <c r="G574" s="182" t="s">
        <v>194</v>
      </c>
      <c r="H574" s="182" t="s">
        <v>339</v>
      </c>
      <c r="I574" s="180" t="s">
        <v>119</v>
      </c>
      <c r="J574" s="193">
        <v>50000</v>
      </c>
      <c r="K574" s="193">
        <v>42000</v>
      </c>
      <c r="L574" s="233">
        <f t="shared" si="54"/>
        <v>84</v>
      </c>
    </row>
    <row r="575" spans="1:12" s="181" customFormat="1" ht="38.25">
      <c r="A575" s="183" t="s">
        <v>377</v>
      </c>
      <c r="B575" s="182" t="s">
        <v>125</v>
      </c>
      <c r="C575" s="182" t="s">
        <v>18</v>
      </c>
      <c r="D575" s="182" t="s">
        <v>17</v>
      </c>
      <c r="E575" s="182" t="s">
        <v>308</v>
      </c>
      <c r="F575" s="182" t="s">
        <v>84</v>
      </c>
      <c r="G575" s="182" t="s">
        <v>194</v>
      </c>
      <c r="H575" s="182" t="s">
        <v>195</v>
      </c>
      <c r="I575" s="180"/>
      <c r="J575" s="193">
        <f t="shared" ref="J575:K575" si="57">J576</f>
        <v>1444444.45</v>
      </c>
      <c r="K575" s="193">
        <f t="shared" si="57"/>
        <v>1444444.45</v>
      </c>
      <c r="L575" s="233">
        <f t="shared" si="54"/>
        <v>100</v>
      </c>
    </row>
    <row r="576" spans="1:12" s="181" customFormat="1">
      <c r="A576" s="190" t="s">
        <v>346</v>
      </c>
      <c r="B576" s="182" t="s">
        <v>125</v>
      </c>
      <c r="C576" s="182" t="s">
        <v>18</v>
      </c>
      <c r="D576" s="182" t="s">
        <v>17</v>
      </c>
      <c r="E576" s="182" t="s">
        <v>308</v>
      </c>
      <c r="F576" s="182" t="s">
        <v>84</v>
      </c>
      <c r="G576" s="182" t="s">
        <v>194</v>
      </c>
      <c r="H576" s="182" t="s">
        <v>347</v>
      </c>
      <c r="I576" s="180"/>
      <c r="J576" s="193">
        <f>J577</f>
        <v>1444444.45</v>
      </c>
      <c r="K576" s="193">
        <f>K577</f>
        <v>1444444.45</v>
      </c>
      <c r="L576" s="233">
        <f t="shared" si="54"/>
        <v>100</v>
      </c>
    </row>
    <row r="577" spans="1:12" s="181" customFormat="1" ht="25.5">
      <c r="A577" s="184" t="s">
        <v>152</v>
      </c>
      <c r="B577" s="182" t="s">
        <v>125</v>
      </c>
      <c r="C577" s="182" t="s">
        <v>18</v>
      </c>
      <c r="D577" s="182" t="s">
        <v>17</v>
      </c>
      <c r="E577" s="182" t="s">
        <v>308</v>
      </c>
      <c r="F577" s="182" t="s">
        <v>84</v>
      </c>
      <c r="G577" s="182" t="s">
        <v>194</v>
      </c>
      <c r="H577" s="182" t="s">
        <v>347</v>
      </c>
      <c r="I577" s="180" t="s">
        <v>150</v>
      </c>
      <c r="J577" s="193">
        <f>J578</f>
        <v>1444444.45</v>
      </c>
      <c r="K577" s="193">
        <f>K578</f>
        <v>1444444.45</v>
      </c>
      <c r="L577" s="233">
        <f t="shared" si="54"/>
        <v>100</v>
      </c>
    </row>
    <row r="578" spans="1:12" s="181" customFormat="1">
      <c r="A578" s="184" t="s">
        <v>153</v>
      </c>
      <c r="B578" s="182" t="s">
        <v>125</v>
      </c>
      <c r="C578" s="182" t="s">
        <v>18</v>
      </c>
      <c r="D578" s="182" t="s">
        <v>17</v>
      </c>
      <c r="E578" s="182" t="s">
        <v>308</v>
      </c>
      <c r="F578" s="182" t="s">
        <v>84</v>
      </c>
      <c r="G578" s="182" t="s">
        <v>194</v>
      </c>
      <c r="H578" s="182" t="s">
        <v>347</v>
      </c>
      <c r="I578" s="180" t="s">
        <v>151</v>
      </c>
      <c r="J578" s="193">
        <v>1444444.45</v>
      </c>
      <c r="K578" s="193">
        <v>1444444.45</v>
      </c>
      <c r="L578" s="233">
        <f t="shared" si="54"/>
        <v>100</v>
      </c>
    </row>
    <row r="579" spans="1:12" s="181" customFormat="1">
      <c r="A579" s="190"/>
      <c r="B579" s="182"/>
      <c r="C579" s="182"/>
      <c r="D579" s="182"/>
      <c r="E579" s="182"/>
      <c r="F579" s="182"/>
      <c r="G579" s="182"/>
      <c r="H579" s="182"/>
      <c r="I579" s="180"/>
      <c r="J579" s="193"/>
      <c r="K579" s="193"/>
      <c r="L579" s="233"/>
    </row>
    <row r="580" spans="1:12" s="181" customFormat="1">
      <c r="A580" s="183" t="s">
        <v>106</v>
      </c>
      <c r="B580" s="182" t="s">
        <v>125</v>
      </c>
      <c r="C580" s="182" t="s">
        <v>18</v>
      </c>
      <c r="D580" s="182" t="s">
        <v>17</v>
      </c>
      <c r="E580" s="182" t="s">
        <v>105</v>
      </c>
      <c r="F580" s="182" t="s">
        <v>84</v>
      </c>
      <c r="G580" s="182" t="s">
        <v>194</v>
      </c>
      <c r="H580" s="182" t="s">
        <v>195</v>
      </c>
      <c r="I580" s="180"/>
      <c r="J580" s="193">
        <f>J581+J584</f>
        <v>1264806.1200000001</v>
      </c>
      <c r="K580" s="193">
        <f>K581+K584</f>
        <v>1264804.74</v>
      </c>
      <c r="L580" s="233">
        <f t="shared" si="54"/>
        <v>99.999890892368541</v>
      </c>
    </row>
    <row r="581" spans="1:12" s="181" customFormat="1" ht="29.25" customHeight="1">
      <c r="A581" s="5" t="s">
        <v>168</v>
      </c>
      <c r="B581" s="3" t="s">
        <v>125</v>
      </c>
      <c r="C581" s="182" t="s">
        <v>18</v>
      </c>
      <c r="D581" s="182" t="s">
        <v>17</v>
      </c>
      <c r="E581" s="178" t="s">
        <v>105</v>
      </c>
      <c r="F581" s="178" t="s">
        <v>84</v>
      </c>
      <c r="G581" s="178" t="s">
        <v>194</v>
      </c>
      <c r="H581" s="44" t="s">
        <v>235</v>
      </c>
      <c r="I581" s="44"/>
      <c r="J581" s="193">
        <f>J582</f>
        <v>84645</v>
      </c>
      <c r="K581" s="193">
        <f>K582</f>
        <v>84645</v>
      </c>
      <c r="L581" s="233">
        <f t="shared" si="54"/>
        <v>100</v>
      </c>
    </row>
    <row r="582" spans="1:12" s="181" customFormat="1" ht="25.5">
      <c r="A582" s="191" t="s">
        <v>482</v>
      </c>
      <c r="B582" s="3" t="s">
        <v>125</v>
      </c>
      <c r="C582" s="182" t="s">
        <v>18</v>
      </c>
      <c r="D582" s="182" t="s">
        <v>17</v>
      </c>
      <c r="E582" s="178" t="s">
        <v>105</v>
      </c>
      <c r="F582" s="178" t="s">
        <v>84</v>
      </c>
      <c r="G582" s="178" t="s">
        <v>194</v>
      </c>
      <c r="H582" s="44" t="s">
        <v>235</v>
      </c>
      <c r="I582" s="44" t="s">
        <v>118</v>
      </c>
      <c r="J582" s="193">
        <f>J583</f>
        <v>84645</v>
      </c>
      <c r="K582" s="193">
        <f>K583</f>
        <v>84645</v>
      </c>
      <c r="L582" s="233">
        <f t="shared" si="54"/>
        <v>100</v>
      </c>
    </row>
    <row r="583" spans="1:12" s="181" customFormat="1" ht="22.5" customHeight="1">
      <c r="A583" s="190" t="s">
        <v>122</v>
      </c>
      <c r="B583" s="3" t="s">
        <v>125</v>
      </c>
      <c r="C583" s="182" t="s">
        <v>18</v>
      </c>
      <c r="D583" s="182" t="s">
        <v>17</v>
      </c>
      <c r="E583" s="178" t="s">
        <v>105</v>
      </c>
      <c r="F583" s="178" t="s">
        <v>84</v>
      </c>
      <c r="G583" s="178" t="s">
        <v>194</v>
      </c>
      <c r="H583" s="44" t="s">
        <v>235</v>
      </c>
      <c r="I583" s="44" t="s">
        <v>119</v>
      </c>
      <c r="J583" s="193">
        <v>84645</v>
      </c>
      <c r="K583" s="193">
        <v>84645</v>
      </c>
      <c r="L583" s="233">
        <f t="shared" si="54"/>
        <v>100</v>
      </c>
    </row>
    <row r="584" spans="1:12" s="181" customFormat="1">
      <c r="A584" s="211" t="s">
        <v>395</v>
      </c>
      <c r="B584" s="182" t="s">
        <v>125</v>
      </c>
      <c r="C584" s="182" t="s">
        <v>18</v>
      </c>
      <c r="D584" s="182" t="s">
        <v>17</v>
      </c>
      <c r="E584" s="182" t="s">
        <v>105</v>
      </c>
      <c r="F584" s="182" t="s">
        <v>84</v>
      </c>
      <c r="G584" s="182" t="s">
        <v>194</v>
      </c>
      <c r="H584" s="182" t="s">
        <v>396</v>
      </c>
      <c r="I584" s="180"/>
      <c r="J584" s="193">
        <f t="shared" ref="J584:K585" si="58">J585</f>
        <v>1180161.1200000001</v>
      </c>
      <c r="K584" s="193">
        <f t="shared" si="58"/>
        <v>1180159.74</v>
      </c>
      <c r="L584" s="233">
        <f t="shared" si="54"/>
        <v>99.99988306681378</v>
      </c>
    </row>
    <row r="585" spans="1:12" s="181" customFormat="1" ht="25.5">
      <c r="A585" s="191" t="s">
        <v>482</v>
      </c>
      <c r="B585" s="182" t="s">
        <v>125</v>
      </c>
      <c r="C585" s="182" t="s">
        <v>18</v>
      </c>
      <c r="D585" s="182" t="s">
        <v>17</v>
      </c>
      <c r="E585" s="182" t="s">
        <v>105</v>
      </c>
      <c r="F585" s="182" t="s">
        <v>84</v>
      </c>
      <c r="G585" s="182" t="s">
        <v>194</v>
      </c>
      <c r="H585" s="182" t="s">
        <v>396</v>
      </c>
      <c r="I585" s="180" t="s">
        <v>118</v>
      </c>
      <c r="J585" s="193">
        <f t="shared" si="58"/>
        <v>1180161.1200000001</v>
      </c>
      <c r="K585" s="193">
        <f t="shared" si="58"/>
        <v>1180159.74</v>
      </c>
      <c r="L585" s="233">
        <f t="shared" si="54"/>
        <v>99.99988306681378</v>
      </c>
    </row>
    <row r="586" spans="1:12" s="181" customFormat="1" ht="25.5">
      <c r="A586" s="190" t="s">
        <v>122</v>
      </c>
      <c r="B586" s="182" t="s">
        <v>125</v>
      </c>
      <c r="C586" s="182" t="s">
        <v>18</v>
      </c>
      <c r="D586" s="182" t="s">
        <v>17</v>
      </c>
      <c r="E586" s="182" t="s">
        <v>105</v>
      </c>
      <c r="F586" s="182" t="s">
        <v>84</v>
      </c>
      <c r="G586" s="182" t="s">
        <v>194</v>
      </c>
      <c r="H586" s="182" t="s">
        <v>396</v>
      </c>
      <c r="I586" s="180" t="s">
        <v>119</v>
      </c>
      <c r="J586" s="193">
        <v>1180161.1200000001</v>
      </c>
      <c r="K586" s="193">
        <v>1180159.74</v>
      </c>
      <c r="L586" s="233">
        <f t="shared" si="54"/>
        <v>99.99988306681378</v>
      </c>
    </row>
    <row r="587" spans="1:12" s="181" customFormat="1">
      <c r="A587" s="190"/>
      <c r="B587" s="182"/>
      <c r="C587" s="182"/>
      <c r="D587" s="182"/>
      <c r="E587" s="182"/>
      <c r="F587" s="182"/>
      <c r="G587" s="182"/>
      <c r="H587" s="182"/>
      <c r="I587" s="180"/>
      <c r="J587" s="193"/>
      <c r="K587" s="193"/>
      <c r="L587" s="193"/>
    </row>
    <row r="588" spans="1:12" s="201" customFormat="1">
      <c r="A588" s="74" t="s">
        <v>81</v>
      </c>
      <c r="B588" s="17" t="s">
        <v>125</v>
      </c>
      <c r="C588" s="17" t="s">
        <v>18</v>
      </c>
      <c r="D588" s="17" t="s">
        <v>13</v>
      </c>
      <c r="E588" s="17"/>
      <c r="F588" s="17"/>
      <c r="G588" s="17"/>
      <c r="H588" s="17"/>
      <c r="I588" s="36"/>
      <c r="J588" s="141">
        <f t="shared" ref="J588:K591" si="59">J589</f>
        <v>522886</v>
      </c>
      <c r="K588" s="141">
        <f t="shared" si="59"/>
        <v>522886</v>
      </c>
      <c r="L588" s="229">
        <f>K588/J588*100</f>
        <v>100</v>
      </c>
    </row>
    <row r="589" spans="1:12" s="181" customFormat="1">
      <c r="A589" s="183" t="s">
        <v>106</v>
      </c>
      <c r="B589" s="182" t="s">
        <v>125</v>
      </c>
      <c r="C589" s="182" t="s">
        <v>18</v>
      </c>
      <c r="D589" s="182" t="s">
        <v>13</v>
      </c>
      <c r="E589" s="182" t="s">
        <v>105</v>
      </c>
      <c r="F589" s="182" t="s">
        <v>84</v>
      </c>
      <c r="G589" s="182" t="s">
        <v>194</v>
      </c>
      <c r="H589" s="182" t="s">
        <v>195</v>
      </c>
      <c r="I589" s="180"/>
      <c r="J589" s="193">
        <f>J590</f>
        <v>522886</v>
      </c>
      <c r="K589" s="193">
        <f>K590</f>
        <v>522886</v>
      </c>
      <c r="L589" s="232">
        <f>K589/J589*100</f>
        <v>100</v>
      </c>
    </row>
    <row r="590" spans="1:12" s="181" customFormat="1">
      <c r="A590" s="186" t="s">
        <v>411</v>
      </c>
      <c r="B590" s="182" t="s">
        <v>125</v>
      </c>
      <c r="C590" s="182" t="s">
        <v>18</v>
      </c>
      <c r="D590" s="182" t="s">
        <v>13</v>
      </c>
      <c r="E590" s="182" t="s">
        <v>105</v>
      </c>
      <c r="F590" s="182" t="s">
        <v>84</v>
      </c>
      <c r="G590" s="182" t="s">
        <v>194</v>
      </c>
      <c r="H590" s="182" t="s">
        <v>412</v>
      </c>
      <c r="I590" s="180"/>
      <c r="J590" s="193">
        <f t="shared" si="59"/>
        <v>522886</v>
      </c>
      <c r="K590" s="193">
        <f t="shared" si="59"/>
        <v>522886</v>
      </c>
      <c r="L590" s="232">
        <f t="shared" ref="L590:L592" si="60">K590/J590*100</f>
        <v>100</v>
      </c>
    </row>
    <row r="591" spans="1:12" s="181" customFormat="1" ht="25.5">
      <c r="A591" s="191" t="s">
        <v>482</v>
      </c>
      <c r="B591" s="182" t="s">
        <v>125</v>
      </c>
      <c r="C591" s="182" t="s">
        <v>18</v>
      </c>
      <c r="D591" s="182" t="s">
        <v>13</v>
      </c>
      <c r="E591" s="182" t="s">
        <v>105</v>
      </c>
      <c r="F591" s="182" t="s">
        <v>84</v>
      </c>
      <c r="G591" s="182" t="s">
        <v>194</v>
      </c>
      <c r="H591" s="182" t="s">
        <v>412</v>
      </c>
      <c r="I591" s="180" t="s">
        <v>118</v>
      </c>
      <c r="J591" s="193">
        <f t="shared" si="59"/>
        <v>522886</v>
      </c>
      <c r="K591" s="193">
        <f t="shared" si="59"/>
        <v>522886</v>
      </c>
      <c r="L591" s="232">
        <f t="shared" si="60"/>
        <v>100</v>
      </c>
    </row>
    <row r="592" spans="1:12" s="181" customFormat="1" ht="25.5">
      <c r="A592" s="190" t="s">
        <v>122</v>
      </c>
      <c r="B592" s="182" t="s">
        <v>125</v>
      </c>
      <c r="C592" s="182" t="s">
        <v>18</v>
      </c>
      <c r="D592" s="182" t="s">
        <v>13</v>
      </c>
      <c r="E592" s="182" t="s">
        <v>105</v>
      </c>
      <c r="F592" s="182" t="s">
        <v>84</v>
      </c>
      <c r="G592" s="182" t="s">
        <v>194</v>
      </c>
      <c r="H592" s="182" t="s">
        <v>412</v>
      </c>
      <c r="I592" s="180" t="s">
        <v>119</v>
      </c>
      <c r="J592" s="193">
        <v>522886</v>
      </c>
      <c r="K592" s="193">
        <v>522886</v>
      </c>
      <c r="L592" s="232">
        <f t="shared" si="60"/>
        <v>100</v>
      </c>
    </row>
    <row r="593" spans="1:12" s="181" customFormat="1">
      <c r="A593" s="190"/>
      <c r="B593" s="182"/>
      <c r="C593" s="182"/>
      <c r="D593" s="182"/>
      <c r="E593" s="182"/>
      <c r="F593" s="182"/>
      <c r="G593" s="182"/>
      <c r="H593" s="182"/>
      <c r="I593" s="180"/>
      <c r="J593" s="193"/>
      <c r="K593" s="193"/>
      <c r="L593" s="193"/>
    </row>
    <row r="594" spans="1:12" s="201" customFormat="1">
      <c r="A594" s="212" t="s">
        <v>407</v>
      </c>
      <c r="B594" s="18" t="s">
        <v>125</v>
      </c>
      <c r="C594" s="18" t="s">
        <v>18</v>
      </c>
      <c r="D594" s="18" t="s">
        <v>18</v>
      </c>
      <c r="E594" s="18"/>
      <c r="F594" s="18"/>
      <c r="G594" s="18"/>
      <c r="H594" s="18"/>
      <c r="I594" s="34"/>
      <c r="J594" s="141">
        <f t="shared" ref="J594:K597" si="61">J595</f>
        <v>8678782.9600000009</v>
      </c>
      <c r="K594" s="141">
        <f t="shared" si="61"/>
        <v>8678782.9600000009</v>
      </c>
      <c r="L594" s="229">
        <f>K594/J594*100</f>
        <v>100</v>
      </c>
    </row>
    <row r="595" spans="1:12" s="181" customFormat="1" ht="38.25">
      <c r="A595" s="183" t="s">
        <v>377</v>
      </c>
      <c r="B595" s="182" t="s">
        <v>125</v>
      </c>
      <c r="C595" s="182" t="s">
        <v>18</v>
      </c>
      <c r="D595" s="182" t="s">
        <v>18</v>
      </c>
      <c r="E595" s="182" t="s">
        <v>308</v>
      </c>
      <c r="F595" s="182" t="s">
        <v>84</v>
      </c>
      <c r="G595" s="182" t="s">
        <v>194</v>
      </c>
      <c r="H595" s="182" t="s">
        <v>195</v>
      </c>
      <c r="I595" s="180"/>
      <c r="J595" s="193">
        <f t="shared" si="61"/>
        <v>8678782.9600000009</v>
      </c>
      <c r="K595" s="193">
        <f t="shared" si="61"/>
        <v>8678782.9600000009</v>
      </c>
      <c r="L595" s="232">
        <f>K595/J595*100</f>
        <v>100</v>
      </c>
    </row>
    <row r="596" spans="1:12" s="181" customFormat="1" ht="25.5">
      <c r="A596" s="190" t="s">
        <v>408</v>
      </c>
      <c r="B596" s="182" t="s">
        <v>125</v>
      </c>
      <c r="C596" s="182" t="s">
        <v>18</v>
      </c>
      <c r="D596" s="182" t="s">
        <v>18</v>
      </c>
      <c r="E596" s="182" t="s">
        <v>308</v>
      </c>
      <c r="F596" s="182" t="s">
        <v>84</v>
      </c>
      <c r="G596" s="182" t="s">
        <v>194</v>
      </c>
      <c r="H596" s="182" t="s">
        <v>406</v>
      </c>
      <c r="I596" s="180"/>
      <c r="J596" s="193">
        <f t="shared" si="61"/>
        <v>8678782.9600000009</v>
      </c>
      <c r="K596" s="193">
        <f t="shared" si="61"/>
        <v>8678782.9600000009</v>
      </c>
      <c r="L596" s="232">
        <f t="shared" ref="L596:L598" si="62">K596/J596*100</f>
        <v>100</v>
      </c>
    </row>
    <row r="597" spans="1:12" s="181" customFormat="1" ht="25.5">
      <c r="A597" s="184" t="s">
        <v>152</v>
      </c>
      <c r="B597" s="182" t="s">
        <v>125</v>
      </c>
      <c r="C597" s="182" t="s">
        <v>18</v>
      </c>
      <c r="D597" s="182" t="s">
        <v>18</v>
      </c>
      <c r="E597" s="182" t="s">
        <v>308</v>
      </c>
      <c r="F597" s="182" t="s">
        <v>84</v>
      </c>
      <c r="G597" s="182" t="s">
        <v>194</v>
      </c>
      <c r="H597" s="182" t="s">
        <v>406</v>
      </c>
      <c r="I597" s="180" t="s">
        <v>150</v>
      </c>
      <c r="J597" s="193">
        <f t="shared" si="61"/>
        <v>8678782.9600000009</v>
      </c>
      <c r="K597" s="193">
        <f t="shared" si="61"/>
        <v>8678782.9600000009</v>
      </c>
      <c r="L597" s="232">
        <f t="shared" si="62"/>
        <v>100</v>
      </c>
    </row>
    <row r="598" spans="1:12" s="181" customFormat="1">
      <c r="A598" s="184" t="s">
        <v>153</v>
      </c>
      <c r="B598" s="182" t="s">
        <v>125</v>
      </c>
      <c r="C598" s="182" t="s">
        <v>18</v>
      </c>
      <c r="D598" s="182" t="s">
        <v>18</v>
      </c>
      <c r="E598" s="182" t="s">
        <v>308</v>
      </c>
      <c r="F598" s="182" t="s">
        <v>84</v>
      </c>
      <c r="G598" s="182" t="s">
        <v>194</v>
      </c>
      <c r="H598" s="182" t="s">
        <v>406</v>
      </c>
      <c r="I598" s="180" t="s">
        <v>151</v>
      </c>
      <c r="J598" s="193">
        <v>8678782.9600000009</v>
      </c>
      <c r="K598" s="193">
        <v>8678782.9600000009</v>
      </c>
      <c r="L598" s="232">
        <f t="shared" si="62"/>
        <v>100</v>
      </c>
    </row>
    <row r="599" spans="1:12" s="181" customFormat="1">
      <c r="A599" s="190"/>
      <c r="B599" s="182"/>
      <c r="C599" s="182"/>
      <c r="D599" s="182"/>
      <c r="E599" s="182"/>
      <c r="F599" s="182"/>
      <c r="G599" s="182"/>
      <c r="H599" s="182"/>
      <c r="I599" s="180"/>
      <c r="J599" s="193"/>
      <c r="K599" s="193"/>
      <c r="L599" s="193"/>
    </row>
    <row r="600" spans="1:12" ht="15.75">
      <c r="A600" s="31" t="s">
        <v>78</v>
      </c>
      <c r="B600" s="37" t="s">
        <v>125</v>
      </c>
      <c r="C600" s="37" t="s">
        <v>3</v>
      </c>
      <c r="D600" s="37"/>
      <c r="E600" s="37"/>
      <c r="F600" s="37"/>
      <c r="G600" s="37"/>
      <c r="H600" s="37"/>
      <c r="I600" s="40"/>
      <c r="J600" s="140">
        <f t="shared" ref="J600:K604" si="63">J601</f>
        <v>247390</v>
      </c>
      <c r="K600" s="140">
        <f t="shared" si="63"/>
        <v>247380</v>
      </c>
      <c r="L600" s="228">
        <f>K600/J600*100</f>
        <v>99.995957799426009</v>
      </c>
    </row>
    <row r="601" spans="1:12">
      <c r="A601" s="4" t="s">
        <v>307</v>
      </c>
      <c r="B601" s="18" t="s">
        <v>125</v>
      </c>
      <c r="C601" s="18" t="s">
        <v>3</v>
      </c>
      <c r="D601" s="18" t="s">
        <v>18</v>
      </c>
      <c r="E601" s="18"/>
      <c r="F601" s="18"/>
      <c r="G601" s="18"/>
      <c r="H601" s="18"/>
      <c r="I601" s="34"/>
      <c r="J601" s="141">
        <f t="shared" si="63"/>
        <v>247390</v>
      </c>
      <c r="K601" s="141">
        <f t="shared" si="63"/>
        <v>247380</v>
      </c>
      <c r="L601" s="229">
        <f>K601/J601*100</f>
        <v>99.995957799426009</v>
      </c>
    </row>
    <row r="602" spans="1:12" ht="38.25">
      <c r="A602" s="183" t="s">
        <v>377</v>
      </c>
      <c r="B602" s="1" t="s">
        <v>125</v>
      </c>
      <c r="C602" s="1" t="s">
        <v>3</v>
      </c>
      <c r="D602" s="1" t="s">
        <v>18</v>
      </c>
      <c r="E602" s="1" t="s">
        <v>308</v>
      </c>
      <c r="F602" s="1" t="s">
        <v>84</v>
      </c>
      <c r="G602" s="1" t="s">
        <v>194</v>
      </c>
      <c r="H602" s="1" t="s">
        <v>195</v>
      </c>
      <c r="I602" s="16"/>
      <c r="J602" s="102">
        <f t="shared" si="63"/>
        <v>247390</v>
      </c>
      <c r="K602" s="193">
        <f t="shared" si="63"/>
        <v>247380</v>
      </c>
      <c r="L602" s="232">
        <f>K602/J602*100</f>
        <v>99.995957799426009</v>
      </c>
    </row>
    <row r="603" spans="1:12" ht="25.5">
      <c r="A603" s="184" t="s">
        <v>342</v>
      </c>
      <c r="B603" s="1" t="s">
        <v>125</v>
      </c>
      <c r="C603" s="1" t="s">
        <v>3</v>
      </c>
      <c r="D603" s="1" t="s">
        <v>18</v>
      </c>
      <c r="E603" s="1" t="s">
        <v>308</v>
      </c>
      <c r="F603" s="1" t="s">
        <v>84</v>
      </c>
      <c r="G603" s="1" t="s">
        <v>194</v>
      </c>
      <c r="H603" s="1" t="s">
        <v>309</v>
      </c>
      <c r="I603" s="16"/>
      <c r="J603" s="102">
        <f t="shared" si="63"/>
        <v>247390</v>
      </c>
      <c r="K603" s="193">
        <f t="shared" si="63"/>
        <v>247380</v>
      </c>
      <c r="L603" s="232">
        <f t="shared" ref="L603:L605" si="64">K603/J603*100</f>
        <v>99.995957799426009</v>
      </c>
    </row>
    <row r="604" spans="1:12" ht="25.5">
      <c r="A604" s="191" t="s">
        <v>482</v>
      </c>
      <c r="B604" s="1" t="s">
        <v>125</v>
      </c>
      <c r="C604" s="1" t="s">
        <v>3</v>
      </c>
      <c r="D604" s="1" t="s">
        <v>18</v>
      </c>
      <c r="E604" s="1" t="s">
        <v>308</v>
      </c>
      <c r="F604" s="1" t="s">
        <v>84</v>
      </c>
      <c r="G604" s="1" t="s">
        <v>194</v>
      </c>
      <c r="H604" s="1" t="s">
        <v>309</v>
      </c>
      <c r="I604" s="16" t="s">
        <v>118</v>
      </c>
      <c r="J604" s="102">
        <f t="shared" si="63"/>
        <v>247390</v>
      </c>
      <c r="K604" s="193">
        <f t="shared" si="63"/>
        <v>247380</v>
      </c>
      <c r="L604" s="232">
        <f t="shared" si="64"/>
        <v>99.995957799426009</v>
      </c>
    </row>
    <row r="605" spans="1:12" ht="25.5">
      <c r="A605" s="92" t="s">
        <v>122</v>
      </c>
      <c r="B605" s="1" t="s">
        <v>125</v>
      </c>
      <c r="C605" s="1" t="s">
        <v>3</v>
      </c>
      <c r="D605" s="1" t="s">
        <v>18</v>
      </c>
      <c r="E605" s="1" t="s">
        <v>308</v>
      </c>
      <c r="F605" s="1" t="s">
        <v>84</v>
      </c>
      <c r="G605" s="1" t="s">
        <v>194</v>
      </c>
      <c r="H605" s="1" t="s">
        <v>309</v>
      </c>
      <c r="I605" s="16" t="s">
        <v>119</v>
      </c>
      <c r="J605" s="102">
        <v>247390</v>
      </c>
      <c r="K605" s="193">
        <v>247380</v>
      </c>
      <c r="L605" s="232">
        <f t="shared" si="64"/>
        <v>99.995957799426009</v>
      </c>
    </row>
    <row r="606" spans="1:12" s="181" customFormat="1">
      <c r="A606" s="190"/>
      <c r="B606" s="182"/>
      <c r="C606" s="182"/>
      <c r="D606" s="182"/>
      <c r="E606" s="182"/>
      <c r="F606" s="182"/>
      <c r="G606" s="182"/>
      <c r="H606" s="182"/>
      <c r="I606" s="180"/>
      <c r="J606" s="193"/>
      <c r="K606" s="193"/>
      <c r="L606" s="193"/>
    </row>
    <row r="607" spans="1:12" ht="15.75">
      <c r="A607" s="41" t="s">
        <v>25</v>
      </c>
      <c r="B607" s="37" t="s">
        <v>125</v>
      </c>
      <c r="C607" s="37" t="s">
        <v>2</v>
      </c>
      <c r="D607" s="37"/>
      <c r="E607" s="37"/>
      <c r="F607" s="37"/>
      <c r="G607" s="37"/>
      <c r="H607" s="37"/>
      <c r="I607" s="40"/>
      <c r="J607" s="140">
        <f>+J624+J608</f>
        <v>344188272.28000003</v>
      </c>
      <c r="K607" s="140">
        <f>+K624+K608</f>
        <v>295221211.07000005</v>
      </c>
      <c r="L607" s="228">
        <f>K607/J607*100</f>
        <v>85.773175568816342</v>
      </c>
    </row>
    <row r="608" spans="1:12" s="181" customFormat="1">
      <c r="A608" s="215" t="s">
        <v>8</v>
      </c>
      <c r="B608" s="17" t="s">
        <v>125</v>
      </c>
      <c r="C608" s="17" t="s">
        <v>2</v>
      </c>
      <c r="D608" s="17" t="s">
        <v>20</v>
      </c>
      <c r="E608" s="17"/>
      <c r="F608" s="17"/>
      <c r="G608" s="17"/>
      <c r="H608" s="17"/>
      <c r="I608" s="36"/>
      <c r="J608" s="141">
        <f t="shared" ref="J608:K609" si="65">J609</f>
        <v>207103271.60000002</v>
      </c>
      <c r="K608" s="141">
        <f t="shared" si="65"/>
        <v>207103271.60000002</v>
      </c>
      <c r="L608" s="229">
        <f>K608/J608*100</f>
        <v>100</v>
      </c>
    </row>
    <row r="609" spans="1:12" s="199" customFormat="1" ht="38.25">
      <c r="A609" s="184" t="s">
        <v>300</v>
      </c>
      <c r="B609" s="163" t="s">
        <v>125</v>
      </c>
      <c r="C609" s="163" t="s">
        <v>2</v>
      </c>
      <c r="D609" s="163" t="s">
        <v>20</v>
      </c>
      <c r="E609" s="163" t="s">
        <v>28</v>
      </c>
      <c r="F609" s="163" t="s">
        <v>84</v>
      </c>
      <c r="G609" s="163" t="s">
        <v>194</v>
      </c>
      <c r="H609" s="163" t="s">
        <v>195</v>
      </c>
      <c r="I609" s="164"/>
      <c r="J609" s="165">
        <f t="shared" si="65"/>
        <v>207103271.60000002</v>
      </c>
      <c r="K609" s="165">
        <f t="shared" si="65"/>
        <v>207103271.60000002</v>
      </c>
      <c r="L609" s="232">
        <f>K609/J609*100</f>
        <v>100</v>
      </c>
    </row>
    <row r="610" spans="1:12" s="199" customFormat="1">
      <c r="A610" s="184" t="s">
        <v>304</v>
      </c>
      <c r="B610" s="163" t="s">
        <v>125</v>
      </c>
      <c r="C610" s="163" t="s">
        <v>2</v>
      </c>
      <c r="D610" s="163" t="s">
        <v>20</v>
      </c>
      <c r="E610" s="163" t="s">
        <v>28</v>
      </c>
      <c r="F610" s="163" t="s">
        <v>177</v>
      </c>
      <c r="G610" s="163" t="s">
        <v>194</v>
      </c>
      <c r="H610" s="163" t="s">
        <v>195</v>
      </c>
      <c r="I610" s="164"/>
      <c r="J610" s="165">
        <f>J620+J614+J617+J611</f>
        <v>207103271.60000002</v>
      </c>
      <c r="K610" s="165">
        <f>K620+K614+K617+K611</f>
        <v>207103271.60000002</v>
      </c>
      <c r="L610" s="232">
        <f t="shared" ref="L610:L622" si="66">K610/J610*100</f>
        <v>100</v>
      </c>
    </row>
    <row r="611" spans="1:12" s="199" customFormat="1" ht="25.5">
      <c r="A611" s="184" t="s">
        <v>389</v>
      </c>
      <c r="B611" s="163" t="s">
        <v>125</v>
      </c>
      <c r="C611" s="163" t="s">
        <v>2</v>
      </c>
      <c r="D611" s="163" t="s">
        <v>20</v>
      </c>
      <c r="E611" s="163" t="s">
        <v>28</v>
      </c>
      <c r="F611" s="163" t="s">
        <v>177</v>
      </c>
      <c r="G611" s="163" t="s">
        <v>194</v>
      </c>
      <c r="H611" s="163" t="s">
        <v>390</v>
      </c>
      <c r="I611" s="164"/>
      <c r="J611" s="165">
        <f>J612</f>
        <v>2304</v>
      </c>
      <c r="K611" s="165">
        <f>K612</f>
        <v>2304</v>
      </c>
      <c r="L611" s="232">
        <f t="shared" si="66"/>
        <v>100</v>
      </c>
    </row>
    <row r="612" spans="1:12" s="199" customFormat="1" ht="25.5">
      <c r="A612" s="191" t="s">
        <v>482</v>
      </c>
      <c r="B612" s="163" t="s">
        <v>125</v>
      </c>
      <c r="C612" s="163" t="s">
        <v>2</v>
      </c>
      <c r="D612" s="163" t="s">
        <v>20</v>
      </c>
      <c r="E612" s="163" t="s">
        <v>28</v>
      </c>
      <c r="F612" s="163" t="s">
        <v>177</v>
      </c>
      <c r="G612" s="163" t="s">
        <v>194</v>
      </c>
      <c r="H612" s="163" t="s">
        <v>390</v>
      </c>
      <c r="I612" s="164" t="s">
        <v>118</v>
      </c>
      <c r="J612" s="165">
        <f>J613</f>
        <v>2304</v>
      </c>
      <c r="K612" s="165">
        <f>K613</f>
        <v>2304</v>
      </c>
      <c r="L612" s="232">
        <f t="shared" si="66"/>
        <v>100</v>
      </c>
    </row>
    <row r="613" spans="1:12" s="199" customFormat="1" ht="25.5">
      <c r="A613" s="190" t="s">
        <v>122</v>
      </c>
      <c r="B613" s="163" t="s">
        <v>125</v>
      </c>
      <c r="C613" s="163" t="s">
        <v>2</v>
      </c>
      <c r="D613" s="163" t="s">
        <v>20</v>
      </c>
      <c r="E613" s="163" t="s">
        <v>28</v>
      </c>
      <c r="F613" s="163" t="s">
        <v>177</v>
      </c>
      <c r="G613" s="163" t="s">
        <v>194</v>
      </c>
      <c r="H613" s="163" t="s">
        <v>390</v>
      </c>
      <c r="I613" s="164" t="s">
        <v>119</v>
      </c>
      <c r="J613" s="165">
        <v>2304</v>
      </c>
      <c r="K613" s="165">
        <v>2304</v>
      </c>
      <c r="L613" s="232">
        <f t="shared" si="66"/>
        <v>100</v>
      </c>
    </row>
    <row r="614" spans="1:12" s="199" customFormat="1" ht="38.25">
      <c r="A614" s="184" t="s">
        <v>450</v>
      </c>
      <c r="B614" s="163" t="s">
        <v>125</v>
      </c>
      <c r="C614" s="163" t="s">
        <v>2</v>
      </c>
      <c r="D614" s="163" t="s">
        <v>20</v>
      </c>
      <c r="E614" s="163" t="s">
        <v>28</v>
      </c>
      <c r="F614" s="163" t="s">
        <v>177</v>
      </c>
      <c r="G614" s="163" t="s">
        <v>194</v>
      </c>
      <c r="H614" s="163" t="s">
        <v>449</v>
      </c>
      <c r="I614" s="164"/>
      <c r="J614" s="165">
        <f>J615</f>
        <v>37592493</v>
      </c>
      <c r="K614" s="165">
        <f>K615</f>
        <v>37592493</v>
      </c>
      <c r="L614" s="232">
        <f t="shared" si="66"/>
        <v>100</v>
      </c>
    </row>
    <row r="615" spans="1:12" s="199" customFormat="1" ht="25.5">
      <c r="A615" s="184" t="s">
        <v>152</v>
      </c>
      <c r="B615" s="163" t="s">
        <v>125</v>
      </c>
      <c r="C615" s="163" t="s">
        <v>2</v>
      </c>
      <c r="D615" s="163" t="s">
        <v>20</v>
      </c>
      <c r="E615" s="163" t="s">
        <v>28</v>
      </c>
      <c r="F615" s="163" t="s">
        <v>177</v>
      </c>
      <c r="G615" s="163" t="s">
        <v>194</v>
      </c>
      <c r="H615" s="163" t="s">
        <v>449</v>
      </c>
      <c r="I615" s="164" t="s">
        <v>150</v>
      </c>
      <c r="J615" s="165">
        <f>J616</f>
        <v>37592493</v>
      </c>
      <c r="K615" s="165">
        <f>K616</f>
        <v>37592493</v>
      </c>
      <c r="L615" s="232">
        <f t="shared" si="66"/>
        <v>100</v>
      </c>
    </row>
    <row r="616" spans="1:12" s="199" customFormat="1">
      <c r="A616" s="184" t="s">
        <v>153</v>
      </c>
      <c r="B616" s="163" t="s">
        <v>125</v>
      </c>
      <c r="C616" s="163" t="s">
        <v>2</v>
      </c>
      <c r="D616" s="163" t="s">
        <v>20</v>
      </c>
      <c r="E616" s="163" t="s">
        <v>28</v>
      </c>
      <c r="F616" s="163" t="s">
        <v>177</v>
      </c>
      <c r="G616" s="163" t="s">
        <v>194</v>
      </c>
      <c r="H616" s="163" t="s">
        <v>449</v>
      </c>
      <c r="I616" s="164" t="s">
        <v>151</v>
      </c>
      <c r="J616" s="165">
        <v>37592493</v>
      </c>
      <c r="K616" s="165">
        <v>37592493</v>
      </c>
      <c r="L616" s="232">
        <f t="shared" si="66"/>
        <v>100</v>
      </c>
    </row>
    <row r="617" spans="1:12" s="199" customFormat="1" ht="51">
      <c r="A617" s="184" t="s">
        <v>459</v>
      </c>
      <c r="B617" s="163" t="s">
        <v>125</v>
      </c>
      <c r="C617" s="163" t="s">
        <v>2</v>
      </c>
      <c r="D617" s="163" t="s">
        <v>20</v>
      </c>
      <c r="E617" s="163" t="s">
        <v>28</v>
      </c>
      <c r="F617" s="163" t="s">
        <v>177</v>
      </c>
      <c r="G617" s="163" t="s">
        <v>194</v>
      </c>
      <c r="H617" s="163" t="s">
        <v>458</v>
      </c>
      <c r="I617" s="164"/>
      <c r="J617" s="165">
        <f>J618</f>
        <v>12613938.800000001</v>
      </c>
      <c r="K617" s="165">
        <f>K618</f>
        <v>12613938.800000001</v>
      </c>
      <c r="L617" s="232">
        <f t="shared" si="66"/>
        <v>100</v>
      </c>
    </row>
    <row r="618" spans="1:12" s="199" customFormat="1" ht="25.5">
      <c r="A618" s="184" t="s">
        <v>152</v>
      </c>
      <c r="B618" s="163" t="s">
        <v>125</v>
      </c>
      <c r="C618" s="163" t="s">
        <v>2</v>
      </c>
      <c r="D618" s="163" t="s">
        <v>20</v>
      </c>
      <c r="E618" s="163" t="s">
        <v>28</v>
      </c>
      <c r="F618" s="163" t="s">
        <v>177</v>
      </c>
      <c r="G618" s="163" t="s">
        <v>194</v>
      </c>
      <c r="H618" s="163" t="s">
        <v>458</v>
      </c>
      <c r="I618" s="164" t="s">
        <v>150</v>
      </c>
      <c r="J618" s="165">
        <f>J619</f>
        <v>12613938.800000001</v>
      </c>
      <c r="K618" s="165">
        <f>K619</f>
        <v>12613938.800000001</v>
      </c>
      <c r="L618" s="232">
        <f t="shared" si="66"/>
        <v>100</v>
      </c>
    </row>
    <row r="619" spans="1:12" s="199" customFormat="1">
      <c r="A619" s="184" t="s">
        <v>153</v>
      </c>
      <c r="B619" s="163" t="s">
        <v>125</v>
      </c>
      <c r="C619" s="163" t="s">
        <v>2</v>
      </c>
      <c r="D619" s="163" t="s">
        <v>20</v>
      </c>
      <c r="E619" s="163" t="s">
        <v>28</v>
      </c>
      <c r="F619" s="163" t="s">
        <v>177</v>
      </c>
      <c r="G619" s="163" t="s">
        <v>194</v>
      </c>
      <c r="H619" s="163" t="s">
        <v>458</v>
      </c>
      <c r="I619" s="164" t="s">
        <v>151</v>
      </c>
      <c r="J619" s="165">
        <v>12613938.800000001</v>
      </c>
      <c r="K619" s="165">
        <v>12613938.800000001</v>
      </c>
      <c r="L619" s="232">
        <f t="shared" si="66"/>
        <v>100</v>
      </c>
    </row>
    <row r="620" spans="1:12" s="181" customFormat="1" ht="51">
      <c r="A620" s="184" t="s">
        <v>436</v>
      </c>
      <c r="B620" s="182" t="s">
        <v>125</v>
      </c>
      <c r="C620" s="182" t="s">
        <v>2</v>
      </c>
      <c r="D620" s="182" t="s">
        <v>20</v>
      </c>
      <c r="E620" s="182" t="s">
        <v>28</v>
      </c>
      <c r="F620" s="182" t="s">
        <v>177</v>
      </c>
      <c r="G620" s="182" t="s">
        <v>422</v>
      </c>
      <c r="H620" s="182" t="s">
        <v>423</v>
      </c>
      <c r="I620" s="180"/>
      <c r="J620" s="193">
        <f t="shared" ref="J620:K621" si="67">J621</f>
        <v>156894535.80000001</v>
      </c>
      <c r="K620" s="193">
        <f t="shared" si="67"/>
        <v>156894535.80000001</v>
      </c>
      <c r="L620" s="232">
        <f t="shared" si="66"/>
        <v>100</v>
      </c>
    </row>
    <row r="621" spans="1:12" s="181" customFormat="1" ht="25.5">
      <c r="A621" s="184" t="s">
        <v>152</v>
      </c>
      <c r="B621" s="182" t="s">
        <v>125</v>
      </c>
      <c r="C621" s="182" t="s">
        <v>2</v>
      </c>
      <c r="D621" s="182" t="s">
        <v>20</v>
      </c>
      <c r="E621" s="182" t="s">
        <v>28</v>
      </c>
      <c r="F621" s="182" t="s">
        <v>177</v>
      </c>
      <c r="G621" s="182" t="s">
        <v>422</v>
      </c>
      <c r="H621" s="182" t="s">
        <v>423</v>
      </c>
      <c r="I621" s="180" t="s">
        <v>150</v>
      </c>
      <c r="J621" s="193">
        <f t="shared" si="67"/>
        <v>156894535.80000001</v>
      </c>
      <c r="K621" s="193">
        <f t="shared" si="67"/>
        <v>156894535.80000001</v>
      </c>
      <c r="L621" s="232">
        <f t="shared" si="66"/>
        <v>100</v>
      </c>
    </row>
    <row r="622" spans="1:12" s="181" customFormat="1">
      <c r="A622" s="184" t="s">
        <v>153</v>
      </c>
      <c r="B622" s="182" t="s">
        <v>125</v>
      </c>
      <c r="C622" s="182" t="s">
        <v>2</v>
      </c>
      <c r="D622" s="182" t="s">
        <v>20</v>
      </c>
      <c r="E622" s="182" t="s">
        <v>28</v>
      </c>
      <c r="F622" s="182" t="s">
        <v>177</v>
      </c>
      <c r="G622" s="182" t="s">
        <v>422</v>
      </c>
      <c r="H622" s="182" t="s">
        <v>423</v>
      </c>
      <c r="I622" s="180" t="s">
        <v>151</v>
      </c>
      <c r="J622" s="193">
        <v>156894535.80000001</v>
      </c>
      <c r="K622" s="193">
        <v>156894535.80000001</v>
      </c>
      <c r="L622" s="232">
        <f t="shared" si="66"/>
        <v>100</v>
      </c>
    </row>
    <row r="623" spans="1:12" s="181" customFormat="1">
      <c r="A623" s="184"/>
      <c r="B623" s="182"/>
      <c r="C623" s="182"/>
      <c r="D623" s="182"/>
      <c r="E623" s="182"/>
      <c r="F623" s="182"/>
      <c r="G623" s="182"/>
      <c r="H623" s="182"/>
      <c r="I623" s="180"/>
      <c r="J623" s="193"/>
      <c r="K623" s="193"/>
      <c r="L623" s="193"/>
    </row>
    <row r="624" spans="1:12">
      <c r="A624" s="22" t="s">
        <v>26</v>
      </c>
      <c r="B624" s="18" t="s">
        <v>125</v>
      </c>
      <c r="C624" s="18" t="s">
        <v>2</v>
      </c>
      <c r="D624" s="18" t="s">
        <v>17</v>
      </c>
      <c r="E624" s="18"/>
      <c r="F624" s="18"/>
      <c r="G624" s="18"/>
      <c r="H624" s="18"/>
      <c r="I624" s="34"/>
      <c r="J624" s="141">
        <f>J625</f>
        <v>137085000.68000001</v>
      </c>
      <c r="K624" s="141">
        <f>K625</f>
        <v>88117939.469999999</v>
      </c>
      <c r="L624" s="229">
        <f>K624/J624*100</f>
        <v>64.279781911148177</v>
      </c>
    </row>
    <row r="625" spans="1:12" ht="38.25">
      <c r="A625" s="7" t="s">
        <v>300</v>
      </c>
      <c r="B625" s="1" t="s">
        <v>125</v>
      </c>
      <c r="C625" s="1" t="s">
        <v>2</v>
      </c>
      <c r="D625" s="1" t="s">
        <v>17</v>
      </c>
      <c r="E625" s="1" t="s">
        <v>28</v>
      </c>
      <c r="F625" s="1" t="s">
        <v>84</v>
      </c>
      <c r="G625" s="1" t="s">
        <v>194</v>
      </c>
      <c r="H625" s="1" t="s">
        <v>195</v>
      </c>
      <c r="I625" s="16"/>
      <c r="J625" s="102">
        <f t="shared" ref="J625:K625" si="68">J626</f>
        <v>137085000.68000001</v>
      </c>
      <c r="K625" s="193">
        <f t="shared" si="68"/>
        <v>88117939.469999999</v>
      </c>
      <c r="L625" s="232">
        <f>K625/J625*100</f>
        <v>64.279781911148177</v>
      </c>
    </row>
    <row r="626" spans="1:12">
      <c r="A626" s="184" t="s">
        <v>304</v>
      </c>
      <c r="B626" s="1" t="s">
        <v>125</v>
      </c>
      <c r="C626" s="1" t="s">
        <v>2</v>
      </c>
      <c r="D626" s="1" t="s">
        <v>17</v>
      </c>
      <c r="E626" s="1" t="s">
        <v>28</v>
      </c>
      <c r="F626" s="1" t="s">
        <v>177</v>
      </c>
      <c r="G626" s="1" t="s">
        <v>194</v>
      </c>
      <c r="H626" s="1" t="s">
        <v>195</v>
      </c>
      <c r="I626" s="16"/>
      <c r="J626" s="102">
        <f>J627+J632</f>
        <v>137085000.68000001</v>
      </c>
      <c r="K626" s="193">
        <f>K627+K632</f>
        <v>88117939.469999999</v>
      </c>
      <c r="L626" s="232">
        <f t="shared" ref="L626:L634" si="69">K626/J626*100</f>
        <v>64.279781911148177</v>
      </c>
    </row>
    <row r="627" spans="1:12" s="181" customFormat="1" ht="25.5">
      <c r="A627" s="184" t="s">
        <v>389</v>
      </c>
      <c r="B627" s="182" t="s">
        <v>125</v>
      </c>
      <c r="C627" s="182" t="s">
        <v>2</v>
      </c>
      <c r="D627" s="182" t="s">
        <v>17</v>
      </c>
      <c r="E627" s="182" t="s">
        <v>28</v>
      </c>
      <c r="F627" s="182" t="s">
        <v>177</v>
      </c>
      <c r="G627" s="182" t="s">
        <v>194</v>
      </c>
      <c r="H627" s="182" t="s">
        <v>390</v>
      </c>
      <c r="I627" s="180"/>
      <c r="J627" s="193">
        <f>J628+J630</f>
        <v>456581.6</v>
      </c>
      <c r="K627" s="193">
        <f>K628+K630</f>
        <v>59558.76</v>
      </c>
      <c r="L627" s="232">
        <f t="shared" si="69"/>
        <v>13.044494127665244</v>
      </c>
    </row>
    <row r="628" spans="1:12" s="199" customFormat="1" ht="25.5">
      <c r="A628" s="191" t="s">
        <v>482</v>
      </c>
      <c r="B628" s="163" t="s">
        <v>125</v>
      </c>
      <c r="C628" s="182" t="s">
        <v>2</v>
      </c>
      <c r="D628" s="182" t="s">
        <v>17</v>
      </c>
      <c r="E628" s="163" t="s">
        <v>28</v>
      </c>
      <c r="F628" s="163" t="s">
        <v>177</v>
      </c>
      <c r="G628" s="163" t="s">
        <v>194</v>
      </c>
      <c r="H628" s="163" t="s">
        <v>390</v>
      </c>
      <c r="I628" s="164" t="s">
        <v>118</v>
      </c>
      <c r="J628" s="165">
        <f>J629</f>
        <v>66176.399999999994</v>
      </c>
      <c r="K628" s="165">
        <f>K629</f>
        <v>59558.76</v>
      </c>
      <c r="L628" s="232">
        <f t="shared" si="69"/>
        <v>90.000000000000014</v>
      </c>
    </row>
    <row r="629" spans="1:12" s="199" customFormat="1" ht="25.5">
      <c r="A629" s="190" t="s">
        <v>122</v>
      </c>
      <c r="B629" s="163" t="s">
        <v>125</v>
      </c>
      <c r="C629" s="182" t="s">
        <v>2</v>
      </c>
      <c r="D629" s="182" t="s">
        <v>17</v>
      </c>
      <c r="E629" s="163" t="s">
        <v>28</v>
      </c>
      <c r="F629" s="163" t="s">
        <v>177</v>
      </c>
      <c r="G629" s="163" t="s">
        <v>194</v>
      </c>
      <c r="H629" s="163" t="s">
        <v>390</v>
      </c>
      <c r="I629" s="164" t="s">
        <v>119</v>
      </c>
      <c r="J629" s="165">
        <v>66176.399999999994</v>
      </c>
      <c r="K629" s="165">
        <v>59558.76</v>
      </c>
      <c r="L629" s="232">
        <f t="shared" si="69"/>
        <v>90.000000000000014</v>
      </c>
    </row>
    <row r="630" spans="1:12" s="181" customFormat="1" ht="25.5">
      <c r="A630" s="184" t="s">
        <v>152</v>
      </c>
      <c r="B630" s="182" t="s">
        <v>125</v>
      </c>
      <c r="C630" s="182" t="s">
        <v>2</v>
      </c>
      <c r="D630" s="182" t="s">
        <v>17</v>
      </c>
      <c r="E630" s="182" t="s">
        <v>28</v>
      </c>
      <c r="F630" s="182" t="s">
        <v>177</v>
      </c>
      <c r="G630" s="182" t="s">
        <v>194</v>
      </c>
      <c r="H630" s="182" t="s">
        <v>390</v>
      </c>
      <c r="I630" s="180" t="s">
        <v>150</v>
      </c>
      <c r="J630" s="193">
        <f>J631</f>
        <v>390405.2</v>
      </c>
      <c r="K630" s="193">
        <f>K631</f>
        <v>0</v>
      </c>
      <c r="L630" s="232">
        <f t="shared" si="69"/>
        <v>0</v>
      </c>
    </row>
    <row r="631" spans="1:12" s="181" customFormat="1">
      <c r="A631" s="184" t="s">
        <v>153</v>
      </c>
      <c r="B631" s="182" t="s">
        <v>125</v>
      </c>
      <c r="C631" s="182" t="s">
        <v>2</v>
      </c>
      <c r="D631" s="182" t="s">
        <v>17</v>
      </c>
      <c r="E631" s="182" t="s">
        <v>28</v>
      </c>
      <c r="F631" s="182" t="s">
        <v>177</v>
      </c>
      <c r="G631" s="182" t="s">
        <v>194</v>
      </c>
      <c r="H631" s="182" t="s">
        <v>390</v>
      </c>
      <c r="I631" s="180" t="s">
        <v>151</v>
      </c>
      <c r="J631" s="193">
        <v>390405.2</v>
      </c>
      <c r="K631" s="193"/>
      <c r="L631" s="232">
        <f t="shared" si="69"/>
        <v>0</v>
      </c>
    </row>
    <row r="632" spans="1:12" s="181" customFormat="1">
      <c r="A632" s="184" t="s">
        <v>424</v>
      </c>
      <c r="B632" s="182" t="s">
        <v>125</v>
      </c>
      <c r="C632" s="182" t="s">
        <v>2</v>
      </c>
      <c r="D632" s="182" t="s">
        <v>17</v>
      </c>
      <c r="E632" s="182" t="s">
        <v>28</v>
      </c>
      <c r="F632" s="182" t="s">
        <v>177</v>
      </c>
      <c r="G632" s="182" t="s">
        <v>425</v>
      </c>
      <c r="H632" s="182" t="s">
        <v>426</v>
      </c>
      <c r="I632" s="180"/>
      <c r="J632" s="193">
        <f>J633</f>
        <v>136628419.08000001</v>
      </c>
      <c r="K632" s="193">
        <f>K633</f>
        <v>88058380.709999993</v>
      </c>
      <c r="L632" s="232">
        <f t="shared" si="69"/>
        <v>64.450998776791224</v>
      </c>
    </row>
    <row r="633" spans="1:12" s="181" customFormat="1" ht="25.5">
      <c r="A633" s="184" t="s">
        <v>152</v>
      </c>
      <c r="B633" s="182" t="s">
        <v>125</v>
      </c>
      <c r="C633" s="182" t="s">
        <v>2</v>
      </c>
      <c r="D633" s="182" t="s">
        <v>17</v>
      </c>
      <c r="E633" s="182" t="s">
        <v>28</v>
      </c>
      <c r="F633" s="182" t="s">
        <v>177</v>
      </c>
      <c r="G633" s="182" t="s">
        <v>425</v>
      </c>
      <c r="H633" s="182" t="s">
        <v>426</v>
      </c>
      <c r="I633" s="180" t="s">
        <v>150</v>
      </c>
      <c r="J633" s="193">
        <f>J634</f>
        <v>136628419.08000001</v>
      </c>
      <c r="K633" s="193">
        <f>K634</f>
        <v>88058380.709999993</v>
      </c>
      <c r="L633" s="232">
        <f t="shared" si="69"/>
        <v>64.450998776791224</v>
      </c>
    </row>
    <row r="634" spans="1:12" s="181" customFormat="1">
      <c r="A634" s="184" t="s">
        <v>153</v>
      </c>
      <c r="B634" s="182" t="s">
        <v>125</v>
      </c>
      <c r="C634" s="182" t="s">
        <v>2</v>
      </c>
      <c r="D634" s="182" t="s">
        <v>17</v>
      </c>
      <c r="E634" s="182" t="s">
        <v>28</v>
      </c>
      <c r="F634" s="182" t="s">
        <v>177</v>
      </c>
      <c r="G634" s="182" t="s">
        <v>425</v>
      </c>
      <c r="H634" s="182" t="s">
        <v>426</v>
      </c>
      <c r="I634" s="180" t="s">
        <v>151</v>
      </c>
      <c r="J634" s="193">
        <v>136628419.08000001</v>
      </c>
      <c r="K634" s="193">
        <v>88058380.709999993</v>
      </c>
      <c r="L634" s="232">
        <f t="shared" si="69"/>
        <v>64.450998776791224</v>
      </c>
    </row>
    <row r="635" spans="1:12">
      <c r="A635" s="7"/>
      <c r="B635" s="1"/>
      <c r="C635" s="1"/>
      <c r="D635" s="1"/>
      <c r="E635" s="1"/>
      <c r="F635" s="1"/>
      <c r="G635" s="1"/>
      <c r="H635" s="1"/>
      <c r="I635" s="16"/>
      <c r="J635" s="102"/>
      <c r="K635" s="193"/>
      <c r="L635" s="193"/>
    </row>
    <row r="636" spans="1:12" ht="15.75">
      <c r="A636" s="41" t="s">
        <v>164</v>
      </c>
      <c r="B636" s="32" t="s">
        <v>125</v>
      </c>
      <c r="C636" s="32" t="s">
        <v>14</v>
      </c>
      <c r="D636" s="32"/>
      <c r="E636" s="32"/>
      <c r="F636" s="32"/>
      <c r="G636" s="32"/>
      <c r="H636" s="32"/>
      <c r="I636" s="40"/>
      <c r="J636" s="140">
        <f t="shared" ref="J636:K649" si="70">J637</f>
        <v>938743</v>
      </c>
      <c r="K636" s="140">
        <f t="shared" si="70"/>
        <v>457568.8</v>
      </c>
      <c r="L636" s="228">
        <f>K636/J636*100</f>
        <v>48.742712329146528</v>
      </c>
    </row>
    <row r="637" spans="1:12">
      <c r="A637" s="4" t="s">
        <v>165</v>
      </c>
      <c r="B637" s="17" t="s">
        <v>125</v>
      </c>
      <c r="C637" s="17" t="s">
        <v>14</v>
      </c>
      <c r="D637" s="17" t="s">
        <v>14</v>
      </c>
      <c r="E637" s="17"/>
      <c r="F637" s="17"/>
      <c r="G637" s="17"/>
      <c r="H637" s="17"/>
      <c r="I637" s="34"/>
      <c r="J637" s="141">
        <f>J638+J647</f>
        <v>938743</v>
      </c>
      <c r="K637" s="141">
        <f>K638+K647</f>
        <v>457568.8</v>
      </c>
      <c r="L637" s="229">
        <f>K637/J637*100</f>
        <v>48.742712329146528</v>
      </c>
    </row>
    <row r="638" spans="1:12" s="181" customFormat="1" ht="42" customHeight="1">
      <c r="A638" s="184" t="s">
        <v>300</v>
      </c>
      <c r="B638" s="185" t="s">
        <v>125</v>
      </c>
      <c r="C638" s="185" t="s">
        <v>14</v>
      </c>
      <c r="D638" s="185" t="s">
        <v>14</v>
      </c>
      <c r="E638" s="194" t="s">
        <v>28</v>
      </c>
      <c r="F638" s="194" t="s">
        <v>84</v>
      </c>
      <c r="G638" s="194" t="s">
        <v>194</v>
      </c>
      <c r="H638" s="194" t="s">
        <v>195</v>
      </c>
      <c r="I638" s="180"/>
      <c r="J638" s="193">
        <f>J643+J639</f>
        <v>708743</v>
      </c>
      <c r="K638" s="193">
        <f>K643+K639</f>
        <v>227568.8</v>
      </c>
      <c r="L638" s="232">
        <f>K638/J638*100</f>
        <v>32.108789786989078</v>
      </c>
    </row>
    <row r="639" spans="1:12" s="199" customFormat="1">
      <c r="A639" s="184" t="s">
        <v>304</v>
      </c>
      <c r="B639" s="163" t="s">
        <v>125</v>
      </c>
      <c r="C639" s="185" t="s">
        <v>14</v>
      </c>
      <c r="D639" s="185" t="s">
        <v>14</v>
      </c>
      <c r="E639" s="163" t="s">
        <v>28</v>
      </c>
      <c r="F639" s="163" t="s">
        <v>177</v>
      </c>
      <c r="G639" s="163" t="s">
        <v>194</v>
      </c>
      <c r="H639" s="163" t="s">
        <v>195</v>
      </c>
      <c r="I639" s="164"/>
      <c r="J639" s="165">
        <f t="shared" ref="J639:K641" si="71">J640</f>
        <v>9240</v>
      </c>
      <c r="K639" s="165">
        <f t="shared" si="71"/>
        <v>9240</v>
      </c>
      <c r="L639" s="232">
        <f t="shared" ref="L639:L650" si="72">K639/J639*100</f>
        <v>100</v>
      </c>
    </row>
    <row r="640" spans="1:12" s="199" customFormat="1" ht="25.5">
      <c r="A640" s="184" t="s">
        <v>442</v>
      </c>
      <c r="B640" s="163" t="s">
        <v>125</v>
      </c>
      <c r="C640" s="185" t="s">
        <v>14</v>
      </c>
      <c r="D640" s="185" t="s">
        <v>14</v>
      </c>
      <c r="E640" s="163" t="s">
        <v>28</v>
      </c>
      <c r="F640" s="163" t="s">
        <v>177</v>
      </c>
      <c r="G640" s="163" t="s">
        <v>194</v>
      </c>
      <c r="H640" s="163" t="s">
        <v>441</v>
      </c>
      <c r="I640" s="164"/>
      <c r="J640" s="165">
        <f t="shared" si="71"/>
        <v>9240</v>
      </c>
      <c r="K640" s="165">
        <f t="shared" si="71"/>
        <v>9240</v>
      </c>
      <c r="L640" s="232">
        <f t="shared" si="72"/>
        <v>100</v>
      </c>
    </row>
    <row r="641" spans="1:12" s="199" customFormat="1" ht="25.5">
      <c r="A641" s="191" t="s">
        <v>482</v>
      </c>
      <c r="B641" s="163" t="s">
        <v>125</v>
      </c>
      <c r="C641" s="185" t="s">
        <v>14</v>
      </c>
      <c r="D641" s="185" t="s">
        <v>14</v>
      </c>
      <c r="E641" s="163" t="s">
        <v>28</v>
      </c>
      <c r="F641" s="163" t="s">
        <v>177</v>
      </c>
      <c r="G641" s="163" t="s">
        <v>194</v>
      </c>
      <c r="H641" s="163" t="s">
        <v>441</v>
      </c>
      <c r="I641" s="164" t="s">
        <v>118</v>
      </c>
      <c r="J641" s="165">
        <f t="shared" si="71"/>
        <v>9240</v>
      </c>
      <c r="K641" s="165">
        <f t="shared" si="71"/>
        <v>9240</v>
      </c>
      <c r="L641" s="232">
        <f t="shared" si="72"/>
        <v>100</v>
      </c>
    </row>
    <row r="642" spans="1:12" s="199" customFormat="1" ht="25.5">
      <c r="A642" s="190" t="s">
        <v>122</v>
      </c>
      <c r="B642" s="163" t="s">
        <v>125</v>
      </c>
      <c r="C642" s="185" t="s">
        <v>14</v>
      </c>
      <c r="D642" s="185" t="s">
        <v>14</v>
      </c>
      <c r="E642" s="163" t="s">
        <v>28</v>
      </c>
      <c r="F642" s="163" t="s">
        <v>177</v>
      </c>
      <c r="G642" s="163" t="s">
        <v>194</v>
      </c>
      <c r="H642" s="163" t="s">
        <v>441</v>
      </c>
      <c r="I642" s="164" t="s">
        <v>119</v>
      </c>
      <c r="J642" s="165">
        <v>9240</v>
      </c>
      <c r="K642" s="165">
        <v>9240</v>
      </c>
      <c r="L642" s="232">
        <f t="shared" si="72"/>
        <v>100</v>
      </c>
    </row>
    <row r="643" spans="1:12" s="181" customFormat="1">
      <c r="A643" s="190" t="s">
        <v>340</v>
      </c>
      <c r="B643" s="185" t="s">
        <v>125</v>
      </c>
      <c r="C643" s="185" t="s">
        <v>14</v>
      </c>
      <c r="D643" s="185" t="s">
        <v>14</v>
      </c>
      <c r="E643" s="194" t="s">
        <v>28</v>
      </c>
      <c r="F643" s="194" t="s">
        <v>48</v>
      </c>
      <c r="G643" s="194" t="s">
        <v>194</v>
      </c>
      <c r="H643" s="194" t="s">
        <v>195</v>
      </c>
      <c r="I643" s="180"/>
      <c r="J643" s="193">
        <f t="shared" ref="J643:K645" si="73">J644</f>
        <v>699503</v>
      </c>
      <c r="K643" s="193">
        <f t="shared" si="73"/>
        <v>218328.8</v>
      </c>
      <c r="L643" s="232">
        <f t="shared" si="72"/>
        <v>31.211989083677981</v>
      </c>
    </row>
    <row r="644" spans="1:12" s="181" customFormat="1" ht="25.5">
      <c r="A644" s="190" t="s">
        <v>296</v>
      </c>
      <c r="B644" s="185" t="s">
        <v>125</v>
      </c>
      <c r="C644" s="185" t="s">
        <v>14</v>
      </c>
      <c r="D644" s="185" t="s">
        <v>14</v>
      </c>
      <c r="E644" s="194" t="s">
        <v>28</v>
      </c>
      <c r="F644" s="194" t="s">
        <v>48</v>
      </c>
      <c r="G644" s="194" t="s">
        <v>194</v>
      </c>
      <c r="H644" s="194" t="s">
        <v>297</v>
      </c>
      <c r="I644" s="180"/>
      <c r="J644" s="193">
        <f t="shared" si="73"/>
        <v>699503</v>
      </c>
      <c r="K644" s="193">
        <f t="shared" si="73"/>
        <v>218328.8</v>
      </c>
      <c r="L644" s="232">
        <f t="shared" si="72"/>
        <v>31.211989083677981</v>
      </c>
    </row>
    <row r="645" spans="1:12" s="181" customFormat="1" ht="25.5">
      <c r="A645" s="191" t="s">
        <v>482</v>
      </c>
      <c r="B645" s="185" t="s">
        <v>125</v>
      </c>
      <c r="C645" s="185" t="s">
        <v>14</v>
      </c>
      <c r="D645" s="185" t="s">
        <v>14</v>
      </c>
      <c r="E645" s="194" t="s">
        <v>28</v>
      </c>
      <c r="F645" s="194" t="s">
        <v>48</v>
      </c>
      <c r="G645" s="194" t="s">
        <v>194</v>
      </c>
      <c r="H645" s="194" t="s">
        <v>297</v>
      </c>
      <c r="I645" s="180" t="s">
        <v>118</v>
      </c>
      <c r="J645" s="193">
        <f t="shared" si="73"/>
        <v>699503</v>
      </c>
      <c r="K645" s="193">
        <f t="shared" si="73"/>
        <v>218328.8</v>
      </c>
      <c r="L645" s="232">
        <f t="shared" si="72"/>
        <v>31.211989083677981</v>
      </c>
    </row>
    <row r="646" spans="1:12" s="181" customFormat="1" ht="27.75" customHeight="1">
      <c r="A646" s="190" t="s">
        <v>122</v>
      </c>
      <c r="B646" s="185" t="s">
        <v>125</v>
      </c>
      <c r="C646" s="185" t="s">
        <v>14</v>
      </c>
      <c r="D646" s="185" t="s">
        <v>14</v>
      </c>
      <c r="E646" s="194" t="s">
        <v>28</v>
      </c>
      <c r="F646" s="194" t="s">
        <v>48</v>
      </c>
      <c r="G646" s="194" t="s">
        <v>194</v>
      </c>
      <c r="H646" s="194" t="s">
        <v>297</v>
      </c>
      <c r="I646" s="180" t="s">
        <v>119</v>
      </c>
      <c r="J646" s="193">
        <v>699503</v>
      </c>
      <c r="K646" s="193">
        <v>218328.8</v>
      </c>
      <c r="L646" s="232">
        <f t="shared" si="72"/>
        <v>31.211989083677981</v>
      </c>
    </row>
    <row r="647" spans="1:12" ht="27.75" customHeight="1">
      <c r="A647" s="170" t="s">
        <v>375</v>
      </c>
      <c r="B647" s="13" t="s">
        <v>125</v>
      </c>
      <c r="C647" s="13" t="s">
        <v>14</v>
      </c>
      <c r="D647" s="13" t="s">
        <v>14</v>
      </c>
      <c r="E647" s="13" t="s">
        <v>268</v>
      </c>
      <c r="F647" s="13" t="s">
        <v>84</v>
      </c>
      <c r="G647" s="13" t="s">
        <v>194</v>
      </c>
      <c r="H647" s="13" t="s">
        <v>195</v>
      </c>
      <c r="I647" s="16"/>
      <c r="J647" s="102">
        <f>J648</f>
        <v>230000</v>
      </c>
      <c r="K647" s="193">
        <f>K648</f>
        <v>230000</v>
      </c>
      <c r="L647" s="232">
        <f t="shared" si="72"/>
        <v>100</v>
      </c>
    </row>
    <row r="648" spans="1:12" ht="18" customHeight="1">
      <c r="A648" s="95" t="s">
        <v>269</v>
      </c>
      <c r="B648" s="13" t="s">
        <v>125</v>
      </c>
      <c r="C648" s="13" t="s">
        <v>14</v>
      </c>
      <c r="D648" s="13" t="s">
        <v>14</v>
      </c>
      <c r="E648" s="13" t="s">
        <v>268</v>
      </c>
      <c r="F648" s="13" t="s">
        <v>84</v>
      </c>
      <c r="G648" s="13" t="s">
        <v>194</v>
      </c>
      <c r="H648" s="13" t="s">
        <v>270</v>
      </c>
      <c r="I648" s="16"/>
      <c r="J648" s="102">
        <f t="shared" si="70"/>
        <v>230000</v>
      </c>
      <c r="K648" s="193">
        <f t="shared" si="70"/>
        <v>230000</v>
      </c>
      <c r="L648" s="232">
        <f t="shared" si="72"/>
        <v>100</v>
      </c>
    </row>
    <row r="649" spans="1:12">
      <c r="A649" s="12" t="s">
        <v>128</v>
      </c>
      <c r="B649" s="13" t="s">
        <v>125</v>
      </c>
      <c r="C649" s="13" t="s">
        <v>14</v>
      </c>
      <c r="D649" s="13" t="s">
        <v>14</v>
      </c>
      <c r="E649" s="13" t="s">
        <v>268</v>
      </c>
      <c r="F649" s="13" t="s">
        <v>84</v>
      </c>
      <c r="G649" s="13" t="s">
        <v>194</v>
      </c>
      <c r="H649" s="13" t="s">
        <v>270</v>
      </c>
      <c r="I649" s="16" t="s">
        <v>127</v>
      </c>
      <c r="J649" s="102">
        <f t="shared" si="70"/>
        <v>230000</v>
      </c>
      <c r="K649" s="193">
        <f t="shared" si="70"/>
        <v>230000</v>
      </c>
      <c r="L649" s="232">
        <f t="shared" si="72"/>
        <v>100</v>
      </c>
    </row>
    <row r="650" spans="1:12" ht="25.5">
      <c r="A650" s="12" t="s">
        <v>134</v>
      </c>
      <c r="B650" s="13" t="s">
        <v>125</v>
      </c>
      <c r="C650" s="13" t="s">
        <v>14</v>
      </c>
      <c r="D650" s="13" t="s">
        <v>14</v>
      </c>
      <c r="E650" s="13" t="s">
        <v>268</v>
      </c>
      <c r="F650" s="13" t="s">
        <v>84</v>
      </c>
      <c r="G650" s="13" t="s">
        <v>194</v>
      </c>
      <c r="H650" s="13" t="s">
        <v>270</v>
      </c>
      <c r="I650" s="16" t="s">
        <v>135</v>
      </c>
      <c r="J650" s="102">
        <v>230000</v>
      </c>
      <c r="K650" s="193">
        <v>230000</v>
      </c>
      <c r="L650" s="232">
        <f t="shared" si="72"/>
        <v>100</v>
      </c>
    </row>
    <row r="651" spans="1:12" s="181" customFormat="1">
      <c r="A651" s="12"/>
      <c r="B651" s="185"/>
      <c r="C651" s="185"/>
      <c r="D651" s="185"/>
      <c r="E651" s="185"/>
      <c r="F651" s="185"/>
      <c r="G651" s="185"/>
      <c r="H651" s="185"/>
      <c r="I651" s="180"/>
      <c r="J651" s="193"/>
      <c r="K651" s="193"/>
      <c r="L651" s="193"/>
    </row>
    <row r="652" spans="1:12" ht="15.75">
      <c r="A652" s="31" t="s">
        <v>5</v>
      </c>
      <c r="B652" s="37" t="s">
        <v>125</v>
      </c>
      <c r="C652" s="37" t="s">
        <v>31</v>
      </c>
      <c r="D652" s="37"/>
      <c r="E652" s="37"/>
      <c r="F652" s="37"/>
      <c r="G652" s="37"/>
      <c r="H652" s="37"/>
      <c r="I652" s="40"/>
      <c r="J652" s="140">
        <f>J653+J659+J674</f>
        <v>4688000</v>
      </c>
      <c r="K652" s="140">
        <f>K653+K659+K674</f>
        <v>4679825.3900000006</v>
      </c>
      <c r="L652" s="228">
        <f>K652/J652*100</f>
        <v>99.825626919795226</v>
      </c>
    </row>
    <row r="653" spans="1:12">
      <c r="A653" s="4" t="s">
        <v>6</v>
      </c>
      <c r="B653" s="18" t="s">
        <v>125</v>
      </c>
      <c r="C653" s="18" t="s">
        <v>31</v>
      </c>
      <c r="D653" s="18" t="s">
        <v>20</v>
      </c>
      <c r="E653" s="18"/>
      <c r="F653" s="18"/>
      <c r="G653" s="18"/>
      <c r="H653" s="18"/>
      <c r="I653" s="34"/>
      <c r="J653" s="141">
        <f t="shared" ref="J653:K654" si="74">J654</f>
        <v>3500000</v>
      </c>
      <c r="K653" s="141">
        <f t="shared" si="74"/>
        <v>3498825.39</v>
      </c>
      <c r="L653" s="229">
        <f>K653/J653*100</f>
        <v>99.966439714285713</v>
      </c>
    </row>
    <row r="654" spans="1:12">
      <c r="A654" s="12" t="s">
        <v>106</v>
      </c>
      <c r="B654" s="13" t="s">
        <v>125</v>
      </c>
      <c r="C654" s="13" t="s">
        <v>31</v>
      </c>
      <c r="D654" s="13" t="s">
        <v>20</v>
      </c>
      <c r="E654" s="79" t="s">
        <v>105</v>
      </c>
      <c r="F654" s="13" t="s">
        <v>84</v>
      </c>
      <c r="G654" s="13" t="s">
        <v>194</v>
      </c>
      <c r="H654" s="13" t="s">
        <v>195</v>
      </c>
      <c r="I654" s="20"/>
      <c r="J654" s="102">
        <f t="shared" si="74"/>
        <v>3500000</v>
      </c>
      <c r="K654" s="193">
        <f t="shared" si="74"/>
        <v>3498825.39</v>
      </c>
      <c r="L654" s="232">
        <f>K654/J654*100</f>
        <v>99.966439714285713</v>
      </c>
    </row>
    <row r="655" spans="1:12" ht="25.5">
      <c r="A655" s="170" t="s">
        <v>320</v>
      </c>
      <c r="B655" s="13" t="s">
        <v>125</v>
      </c>
      <c r="C655" s="13" t="s">
        <v>31</v>
      </c>
      <c r="D655" s="13" t="s">
        <v>20</v>
      </c>
      <c r="E655" s="79" t="s">
        <v>105</v>
      </c>
      <c r="F655" s="13" t="s">
        <v>84</v>
      </c>
      <c r="G655" s="13" t="s">
        <v>194</v>
      </c>
      <c r="H655" s="13" t="s">
        <v>229</v>
      </c>
      <c r="I655" s="20"/>
      <c r="J655" s="102">
        <f>J656</f>
        <v>3500000</v>
      </c>
      <c r="K655" s="193">
        <f>K656</f>
        <v>3498825.39</v>
      </c>
      <c r="L655" s="232">
        <f t="shared" ref="L655:L657" si="75">K655/J655*100</f>
        <v>99.966439714285713</v>
      </c>
    </row>
    <row r="656" spans="1:12">
      <c r="A656" s="12" t="s">
        <v>128</v>
      </c>
      <c r="B656" s="13" t="s">
        <v>125</v>
      </c>
      <c r="C656" s="13" t="s">
        <v>31</v>
      </c>
      <c r="D656" s="13" t="s">
        <v>20</v>
      </c>
      <c r="E656" s="79" t="s">
        <v>105</v>
      </c>
      <c r="F656" s="13" t="s">
        <v>84</v>
      </c>
      <c r="G656" s="13" t="s">
        <v>194</v>
      </c>
      <c r="H656" s="13" t="s">
        <v>229</v>
      </c>
      <c r="I656" s="20" t="s">
        <v>127</v>
      </c>
      <c r="J656" s="102">
        <f>J657</f>
        <v>3500000</v>
      </c>
      <c r="K656" s="193">
        <f>K657</f>
        <v>3498825.39</v>
      </c>
      <c r="L656" s="232">
        <f t="shared" si="75"/>
        <v>99.966439714285713</v>
      </c>
    </row>
    <row r="657" spans="1:12" s="181" customFormat="1">
      <c r="A657" s="12" t="s">
        <v>421</v>
      </c>
      <c r="B657" s="185" t="s">
        <v>125</v>
      </c>
      <c r="C657" s="185" t="s">
        <v>31</v>
      </c>
      <c r="D657" s="185" t="s">
        <v>20</v>
      </c>
      <c r="E657" s="79" t="s">
        <v>105</v>
      </c>
      <c r="F657" s="185" t="s">
        <v>84</v>
      </c>
      <c r="G657" s="185" t="s">
        <v>194</v>
      </c>
      <c r="H657" s="185" t="s">
        <v>229</v>
      </c>
      <c r="I657" s="196" t="s">
        <v>420</v>
      </c>
      <c r="J657" s="193">
        <v>3500000</v>
      </c>
      <c r="K657" s="193">
        <v>3498825.39</v>
      </c>
      <c r="L657" s="232">
        <f t="shared" si="75"/>
        <v>99.966439714285713</v>
      </c>
    </row>
    <row r="658" spans="1:12">
      <c r="A658" s="12"/>
      <c r="B658" s="13"/>
      <c r="C658" s="13"/>
      <c r="D658" s="13"/>
      <c r="E658" s="79"/>
      <c r="F658" s="13"/>
      <c r="G658" s="13"/>
      <c r="H658" s="13"/>
      <c r="I658" s="16"/>
      <c r="J658" s="102"/>
      <c r="K658" s="193"/>
      <c r="L658" s="193"/>
    </row>
    <row r="659" spans="1:12">
      <c r="A659" s="4" t="s">
        <v>7</v>
      </c>
      <c r="B659" s="18" t="s">
        <v>125</v>
      </c>
      <c r="C659" s="18" t="s">
        <v>31</v>
      </c>
      <c r="D659" s="18" t="s">
        <v>13</v>
      </c>
      <c r="E659" s="18"/>
      <c r="F659" s="18"/>
      <c r="G659" s="18"/>
      <c r="H659" s="1"/>
      <c r="I659" s="16"/>
      <c r="J659" s="141">
        <f>+J660</f>
        <v>458000</v>
      </c>
      <c r="K659" s="141">
        <f>+K660</f>
        <v>451000</v>
      </c>
      <c r="L659" s="229">
        <f>K659/J659*100</f>
        <v>98.471615720524014</v>
      </c>
    </row>
    <row r="660" spans="1:12">
      <c r="A660" s="2" t="s">
        <v>106</v>
      </c>
      <c r="B660" s="1" t="s">
        <v>125</v>
      </c>
      <c r="C660" s="1" t="s">
        <v>31</v>
      </c>
      <c r="D660" s="1" t="s">
        <v>13</v>
      </c>
      <c r="E660" s="1" t="s">
        <v>105</v>
      </c>
      <c r="F660" s="1" t="s">
        <v>84</v>
      </c>
      <c r="G660" s="1" t="s">
        <v>194</v>
      </c>
      <c r="H660" s="1" t="s">
        <v>195</v>
      </c>
      <c r="I660" s="16"/>
      <c r="J660" s="102">
        <f>J664+J667+J670+J661</f>
        <v>458000</v>
      </c>
      <c r="K660" s="193">
        <f>K664+K667+K670+K661</f>
        <v>451000</v>
      </c>
      <c r="L660" s="232">
        <f>K660/J660*100</f>
        <v>98.471615720524014</v>
      </c>
    </row>
    <row r="661" spans="1:12" s="181" customFormat="1" ht="25.5">
      <c r="A661" s="5" t="s">
        <v>168</v>
      </c>
      <c r="B661" s="182" t="s">
        <v>125</v>
      </c>
      <c r="C661" s="182" t="s">
        <v>31</v>
      </c>
      <c r="D661" s="182" t="s">
        <v>13</v>
      </c>
      <c r="E661" s="182" t="s">
        <v>105</v>
      </c>
      <c r="F661" s="182" t="s">
        <v>84</v>
      </c>
      <c r="G661" s="182" t="s">
        <v>194</v>
      </c>
      <c r="H661" s="182" t="s">
        <v>235</v>
      </c>
      <c r="I661" s="180"/>
      <c r="J661" s="193">
        <f>J662</f>
        <v>210000</v>
      </c>
      <c r="K661" s="193">
        <f>K662</f>
        <v>210000</v>
      </c>
      <c r="L661" s="232">
        <f t="shared" ref="L661:L672" si="76">K661/J661*100</f>
        <v>100</v>
      </c>
    </row>
    <row r="662" spans="1:12" s="181" customFormat="1">
      <c r="A662" s="12" t="s">
        <v>128</v>
      </c>
      <c r="B662" s="182" t="s">
        <v>125</v>
      </c>
      <c r="C662" s="182" t="s">
        <v>31</v>
      </c>
      <c r="D662" s="182" t="s">
        <v>13</v>
      </c>
      <c r="E662" s="182" t="s">
        <v>105</v>
      </c>
      <c r="F662" s="182" t="s">
        <v>84</v>
      </c>
      <c r="G662" s="182" t="s">
        <v>194</v>
      </c>
      <c r="H662" s="182" t="s">
        <v>235</v>
      </c>
      <c r="I662" s="180" t="s">
        <v>127</v>
      </c>
      <c r="J662" s="193">
        <f>J663</f>
        <v>210000</v>
      </c>
      <c r="K662" s="193">
        <f>K663</f>
        <v>210000</v>
      </c>
      <c r="L662" s="232">
        <f t="shared" si="76"/>
        <v>100</v>
      </c>
    </row>
    <row r="663" spans="1:12" s="181" customFormat="1">
      <c r="A663" s="190" t="s">
        <v>149</v>
      </c>
      <c r="B663" s="182" t="s">
        <v>125</v>
      </c>
      <c r="C663" s="182" t="s">
        <v>31</v>
      </c>
      <c r="D663" s="182" t="s">
        <v>13</v>
      </c>
      <c r="E663" s="182" t="s">
        <v>105</v>
      </c>
      <c r="F663" s="182" t="s">
        <v>84</v>
      </c>
      <c r="G663" s="182" t="s">
        <v>194</v>
      </c>
      <c r="H663" s="182" t="s">
        <v>235</v>
      </c>
      <c r="I663" s="180" t="s">
        <v>148</v>
      </c>
      <c r="J663" s="193">
        <v>210000</v>
      </c>
      <c r="K663" s="193">
        <v>210000</v>
      </c>
      <c r="L663" s="232">
        <f t="shared" si="76"/>
        <v>100</v>
      </c>
    </row>
    <row r="664" spans="1:12">
      <c r="A664" s="2" t="s">
        <v>136</v>
      </c>
      <c r="B664" s="1" t="s">
        <v>125</v>
      </c>
      <c r="C664" s="1" t="s">
        <v>31</v>
      </c>
      <c r="D664" s="1" t="s">
        <v>13</v>
      </c>
      <c r="E664" s="1" t="s">
        <v>105</v>
      </c>
      <c r="F664" s="1" t="s">
        <v>84</v>
      </c>
      <c r="G664" s="1" t="s">
        <v>194</v>
      </c>
      <c r="H664" s="1" t="s">
        <v>230</v>
      </c>
      <c r="I664" s="16"/>
      <c r="J664" s="102">
        <f>J665</f>
        <v>80000</v>
      </c>
      <c r="K664" s="193">
        <f>K665</f>
        <v>73000</v>
      </c>
      <c r="L664" s="232">
        <f t="shared" si="76"/>
        <v>91.25</v>
      </c>
    </row>
    <row r="665" spans="1:12">
      <c r="A665" s="12" t="s">
        <v>128</v>
      </c>
      <c r="B665" s="1" t="s">
        <v>125</v>
      </c>
      <c r="C665" s="1" t="s">
        <v>31</v>
      </c>
      <c r="D665" s="1" t="s">
        <v>13</v>
      </c>
      <c r="E665" s="1" t="s">
        <v>105</v>
      </c>
      <c r="F665" s="1" t="s">
        <v>84</v>
      </c>
      <c r="G665" s="1" t="s">
        <v>194</v>
      </c>
      <c r="H665" s="1" t="s">
        <v>230</v>
      </c>
      <c r="I665" s="16" t="s">
        <v>127</v>
      </c>
      <c r="J665" s="102">
        <f>J666</f>
        <v>80000</v>
      </c>
      <c r="K665" s="193">
        <f>K666</f>
        <v>73000</v>
      </c>
      <c r="L665" s="232">
        <f t="shared" si="76"/>
        <v>91.25</v>
      </c>
    </row>
    <row r="666" spans="1:12" s="181" customFormat="1">
      <c r="A666" s="190" t="s">
        <v>149</v>
      </c>
      <c r="B666" s="182" t="s">
        <v>125</v>
      </c>
      <c r="C666" s="182" t="s">
        <v>31</v>
      </c>
      <c r="D666" s="182" t="s">
        <v>13</v>
      </c>
      <c r="E666" s="182" t="s">
        <v>105</v>
      </c>
      <c r="F666" s="182" t="s">
        <v>84</v>
      </c>
      <c r="G666" s="182" t="s">
        <v>194</v>
      </c>
      <c r="H666" s="182" t="s">
        <v>230</v>
      </c>
      <c r="I666" s="180" t="s">
        <v>148</v>
      </c>
      <c r="J666" s="193">
        <v>80000</v>
      </c>
      <c r="K666" s="193">
        <v>73000</v>
      </c>
      <c r="L666" s="232">
        <f t="shared" si="76"/>
        <v>91.25</v>
      </c>
    </row>
    <row r="667" spans="1:12" ht="25.5">
      <c r="A667" s="92" t="s">
        <v>167</v>
      </c>
      <c r="B667" s="1" t="s">
        <v>125</v>
      </c>
      <c r="C667" s="1" t="s">
        <v>31</v>
      </c>
      <c r="D667" s="1" t="s">
        <v>13</v>
      </c>
      <c r="E667" s="1" t="s">
        <v>105</v>
      </c>
      <c r="F667" s="1" t="s">
        <v>84</v>
      </c>
      <c r="G667" s="1" t="s">
        <v>194</v>
      </c>
      <c r="H667" s="1" t="s">
        <v>231</v>
      </c>
      <c r="I667" s="16"/>
      <c r="J667" s="102">
        <f>J668</f>
        <v>138000</v>
      </c>
      <c r="K667" s="193">
        <f>K668</f>
        <v>138000</v>
      </c>
      <c r="L667" s="232">
        <f t="shared" si="76"/>
        <v>100</v>
      </c>
    </row>
    <row r="668" spans="1:12">
      <c r="A668" s="12" t="s">
        <v>128</v>
      </c>
      <c r="B668" s="1" t="s">
        <v>125</v>
      </c>
      <c r="C668" s="1" t="s">
        <v>31</v>
      </c>
      <c r="D668" s="1" t="s">
        <v>13</v>
      </c>
      <c r="E668" s="1" t="s">
        <v>105</v>
      </c>
      <c r="F668" s="1" t="s">
        <v>84</v>
      </c>
      <c r="G668" s="1" t="s">
        <v>194</v>
      </c>
      <c r="H668" s="1" t="s">
        <v>231</v>
      </c>
      <c r="I668" s="16" t="s">
        <v>127</v>
      </c>
      <c r="J668" s="102">
        <f>J669</f>
        <v>138000</v>
      </c>
      <c r="K668" s="193">
        <f>K669</f>
        <v>138000</v>
      </c>
      <c r="L668" s="232">
        <f t="shared" si="76"/>
        <v>100</v>
      </c>
    </row>
    <row r="669" spans="1:12">
      <c r="A669" s="92" t="s">
        <v>149</v>
      </c>
      <c r="B669" s="1" t="s">
        <v>125</v>
      </c>
      <c r="C669" s="1" t="s">
        <v>31</v>
      </c>
      <c r="D669" s="1" t="s">
        <v>13</v>
      </c>
      <c r="E669" s="1" t="s">
        <v>105</v>
      </c>
      <c r="F669" s="1" t="s">
        <v>84</v>
      </c>
      <c r="G669" s="1" t="s">
        <v>194</v>
      </c>
      <c r="H669" s="1" t="s">
        <v>231</v>
      </c>
      <c r="I669" s="16" t="s">
        <v>148</v>
      </c>
      <c r="J669" s="102">
        <v>138000</v>
      </c>
      <c r="K669" s="193">
        <v>138000</v>
      </c>
      <c r="L669" s="232">
        <f t="shared" si="76"/>
        <v>100</v>
      </c>
    </row>
    <row r="670" spans="1:12" ht="25.5">
      <c r="A670" s="92" t="s">
        <v>166</v>
      </c>
      <c r="B670" s="1" t="s">
        <v>125</v>
      </c>
      <c r="C670" s="1" t="s">
        <v>31</v>
      </c>
      <c r="D670" s="1" t="s">
        <v>13</v>
      </c>
      <c r="E670" s="1" t="s">
        <v>105</v>
      </c>
      <c r="F670" s="1" t="s">
        <v>84</v>
      </c>
      <c r="G670" s="1" t="s">
        <v>194</v>
      </c>
      <c r="H670" s="1" t="s">
        <v>232</v>
      </c>
      <c r="I670" s="16"/>
      <c r="J670" s="102">
        <f>J671</f>
        <v>30000</v>
      </c>
      <c r="K670" s="193">
        <f>K671</f>
        <v>30000</v>
      </c>
      <c r="L670" s="232">
        <f t="shared" si="76"/>
        <v>100</v>
      </c>
    </row>
    <row r="671" spans="1:12">
      <c r="A671" s="12" t="s">
        <v>128</v>
      </c>
      <c r="B671" s="1" t="s">
        <v>125</v>
      </c>
      <c r="C671" s="1" t="s">
        <v>31</v>
      </c>
      <c r="D671" s="1" t="s">
        <v>13</v>
      </c>
      <c r="E671" s="1" t="s">
        <v>105</v>
      </c>
      <c r="F671" s="1" t="s">
        <v>84</v>
      </c>
      <c r="G671" s="1" t="s">
        <v>194</v>
      </c>
      <c r="H671" s="1" t="s">
        <v>232</v>
      </c>
      <c r="I671" s="16" t="s">
        <v>127</v>
      </c>
      <c r="J671" s="102">
        <f>J672</f>
        <v>30000</v>
      </c>
      <c r="K671" s="193">
        <f>K672</f>
        <v>30000</v>
      </c>
      <c r="L671" s="232">
        <f t="shared" si="76"/>
        <v>100</v>
      </c>
    </row>
    <row r="672" spans="1:12">
      <c r="A672" s="92" t="s">
        <v>149</v>
      </c>
      <c r="B672" s="1" t="s">
        <v>125</v>
      </c>
      <c r="C672" s="1" t="s">
        <v>31</v>
      </c>
      <c r="D672" s="1" t="s">
        <v>13</v>
      </c>
      <c r="E672" s="1" t="s">
        <v>105</v>
      </c>
      <c r="F672" s="1" t="s">
        <v>84</v>
      </c>
      <c r="G672" s="1" t="s">
        <v>194</v>
      </c>
      <c r="H672" s="1" t="s">
        <v>232</v>
      </c>
      <c r="I672" s="16" t="s">
        <v>148</v>
      </c>
      <c r="J672" s="102">
        <v>30000</v>
      </c>
      <c r="K672" s="193">
        <v>30000</v>
      </c>
      <c r="L672" s="232">
        <f t="shared" si="76"/>
        <v>100</v>
      </c>
    </row>
    <row r="673" spans="1:12">
      <c r="A673" s="2"/>
      <c r="B673" s="1"/>
      <c r="C673" s="1"/>
      <c r="D673" s="1"/>
      <c r="E673" s="1"/>
      <c r="F673" s="1"/>
      <c r="G673" s="1"/>
      <c r="H673" s="1"/>
      <c r="I673" s="16"/>
      <c r="J673" s="102"/>
      <c r="K673" s="193"/>
      <c r="L673" s="193"/>
    </row>
    <row r="674" spans="1:12">
      <c r="A674" s="22" t="s">
        <v>21</v>
      </c>
      <c r="B674" s="17" t="s">
        <v>125</v>
      </c>
      <c r="C674" s="17" t="s">
        <v>31</v>
      </c>
      <c r="D674" s="17" t="s">
        <v>16</v>
      </c>
      <c r="E674" s="17"/>
      <c r="F674" s="17"/>
      <c r="G674" s="17"/>
      <c r="H674" s="1"/>
      <c r="I674" s="16"/>
      <c r="J674" s="141">
        <f>J675+J679</f>
        <v>730000</v>
      </c>
      <c r="K674" s="141">
        <f>K675+K679</f>
        <v>730000</v>
      </c>
      <c r="L674" s="229">
        <f>K674/J674*100</f>
        <v>100</v>
      </c>
    </row>
    <row r="675" spans="1:12" ht="36.75" customHeight="1">
      <c r="A675" s="95" t="s">
        <v>368</v>
      </c>
      <c r="B675" s="1" t="s">
        <v>125</v>
      </c>
      <c r="C675" s="1" t="s">
        <v>31</v>
      </c>
      <c r="D675" s="1" t="s">
        <v>16</v>
      </c>
      <c r="E675" s="1" t="s">
        <v>32</v>
      </c>
      <c r="F675" s="1" t="s">
        <v>84</v>
      </c>
      <c r="G675" s="1" t="s">
        <v>194</v>
      </c>
      <c r="H675" s="1" t="s">
        <v>195</v>
      </c>
      <c r="I675" s="36"/>
      <c r="J675" s="142">
        <f>SUM(J676)</f>
        <v>30000</v>
      </c>
      <c r="K675" s="195">
        <f>SUM(K676)</f>
        <v>30000</v>
      </c>
      <c r="L675" s="233">
        <f>K675/J675*100</f>
        <v>100</v>
      </c>
    </row>
    <row r="676" spans="1:12" ht="25.5">
      <c r="A676" s="2" t="s">
        <v>157</v>
      </c>
      <c r="B676" s="1" t="s">
        <v>125</v>
      </c>
      <c r="C676" s="1" t="s">
        <v>31</v>
      </c>
      <c r="D676" s="1" t="s">
        <v>16</v>
      </c>
      <c r="E676" s="1" t="s">
        <v>32</v>
      </c>
      <c r="F676" s="1" t="s">
        <v>84</v>
      </c>
      <c r="G676" s="1" t="s">
        <v>194</v>
      </c>
      <c r="H676" s="1" t="s">
        <v>233</v>
      </c>
      <c r="I676" s="36"/>
      <c r="J676" s="142">
        <f>SUM(J677)</f>
        <v>30000</v>
      </c>
      <c r="K676" s="195">
        <f>SUM(K677)</f>
        <v>30000</v>
      </c>
      <c r="L676" s="233">
        <f t="shared" ref="L676:L682" si="77">K676/J676*100</f>
        <v>100</v>
      </c>
    </row>
    <row r="677" spans="1:12" ht="25.5">
      <c r="A677" s="191" t="s">
        <v>482</v>
      </c>
      <c r="B677" s="13" t="s">
        <v>125</v>
      </c>
      <c r="C677" s="1" t="s">
        <v>31</v>
      </c>
      <c r="D677" s="1" t="s">
        <v>16</v>
      </c>
      <c r="E677" s="1" t="s">
        <v>32</v>
      </c>
      <c r="F677" s="1" t="s">
        <v>84</v>
      </c>
      <c r="G677" s="1" t="s">
        <v>194</v>
      </c>
      <c r="H677" s="1" t="s">
        <v>233</v>
      </c>
      <c r="I677" s="20" t="s">
        <v>118</v>
      </c>
      <c r="J677" s="142">
        <f>J678</f>
        <v>30000</v>
      </c>
      <c r="K677" s="195">
        <f>K678</f>
        <v>30000</v>
      </c>
      <c r="L677" s="233">
        <f t="shared" si="77"/>
        <v>100</v>
      </c>
    </row>
    <row r="678" spans="1:12" ht="25.5">
      <c r="A678" s="92" t="s">
        <v>122</v>
      </c>
      <c r="B678" s="13" t="s">
        <v>125</v>
      </c>
      <c r="C678" s="1" t="s">
        <v>31</v>
      </c>
      <c r="D678" s="1" t="s">
        <v>16</v>
      </c>
      <c r="E678" s="1" t="s">
        <v>32</v>
      </c>
      <c r="F678" s="1" t="s">
        <v>84</v>
      </c>
      <c r="G678" s="1" t="s">
        <v>194</v>
      </c>
      <c r="H678" s="1" t="s">
        <v>233</v>
      </c>
      <c r="I678" s="20" t="s">
        <v>119</v>
      </c>
      <c r="J678" s="142">
        <v>30000</v>
      </c>
      <c r="K678" s="195">
        <v>30000</v>
      </c>
      <c r="L678" s="233">
        <f t="shared" si="77"/>
        <v>100</v>
      </c>
    </row>
    <row r="679" spans="1:12" s="181" customFormat="1">
      <c r="A679" s="184" t="s">
        <v>106</v>
      </c>
      <c r="B679" s="185" t="s">
        <v>125</v>
      </c>
      <c r="C679" s="182" t="s">
        <v>31</v>
      </c>
      <c r="D679" s="182" t="s">
        <v>16</v>
      </c>
      <c r="E679" s="182" t="s">
        <v>105</v>
      </c>
      <c r="F679" s="182" t="s">
        <v>84</v>
      </c>
      <c r="G679" s="182" t="s">
        <v>194</v>
      </c>
      <c r="H679" s="182" t="s">
        <v>195</v>
      </c>
      <c r="I679" s="180"/>
      <c r="J679" s="193">
        <f t="shared" ref="J679:K681" si="78">J680</f>
        <v>700000</v>
      </c>
      <c r="K679" s="193">
        <f t="shared" si="78"/>
        <v>700000</v>
      </c>
      <c r="L679" s="233">
        <f t="shared" si="77"/>
        <v>100</v>
      </c>
    </row>
    <row r="680" spans="1:12" s="181" customFormat="1" ht="38.25">
      <c r="A680" s="184" t="s">
        <v>404</v>
      </c>
      <c r="B680" s="185" t="s">
        <v>125</v>
      </c>
      <c r="C680" s="182" t="s">
        <v>31</v>
      </c>
      <c r="D680" s="182" t="s">
        <v>16</v>
      </c>
      <c r="E680" s="182" t="s">
        <v>105</v>
      </c>
      <c r="F680" s="182" t="s">
        <v>84</v>
      </c>
      <c r="G680" s="182" t="s">
        <v>194</v>
      </c>
      <c r="H680" s="182" t="s">
        <v>405</v>
      </c>
      <c r="I680" s="180"/>
      <c r="J680" s="193">
        <f t="shared" si="78"/>
        <v>700000</v>
      </c>
      <c r="K680" s="193">
        <f t="shared" si="78"/>
        <v>700000</v>
      </c>
      <c r="L680" s="233">
        <f t="shared" si="77"/>
        <v>100</v>
      </c>
    </row>
    <row r="681" spans="1:12" s="181" customFormat="1" ht="25.5">
      <c r="A681" s="184" t="s">
        <v>152</v>
      </c>
      <c r="B681" s="185" t="s">
        <v>125</v>
      </c>
      <c r="C681" s="182" t="s">
        <v>31</v>
      </c>
      <c r="D681" s="182" t="s">
        <v>16</v>
      </c>
      <c r="E681" s="182" t="s">
        <v>105</v>
      </c>
      <c r="F681" s="182" t="s">
        <v>84</v>
      </c>
      <c r="G681" s="182" t="s">
        <v>194</v>
      </c>
      <c r="H681" s="182" t="s">
        <v>405</v>
      </c>
      <c r="I681" s="180" t="s">
        <v>150</v>
      </c>
      <c r="J681" s="193">
        <f t="shared" si="78"/>
        <v>700000</v>
      </c>
      <c r="K681" s="193">
        <f t="shared" si="78"/>
        <v>700000</v>
      </c>
      <c r="L681" s="233">
        <f t="shared" si="77"/>
        <v>100</v>
      </c>
    </row>
    <row r="682" spans="1:12" s="181" customFormat="1">
      <c r="A682" s="184" t="s">
        <v>153</v>
      </c>
      <c r="B682" s="185" t="s">
        <v>125</v>
      </c>
      <c r="C682" s="182" t="s">
        <v>31</v>
      </c>
      <c r="D682" s="182" t="s">
        <v>16</v>
      </c>
      <c r="E682" s="182" t="s">
        <v>105</v>
      </c>
      <c r="F682" s="182" t="s">
        <v>84</v>
      </c>
      <c r="G682" s="182" t="s">
        <v>194</v>
      </c>
      <c r="H682" s="182" t="s">
        <v>405</v>
      </c>
      <c r="I682" s="180" t="s">
        <v>151</v>
      </c>
      <c r="J682" s="193">
        <v>700000</v>
      </c>
      <c r="K682" s="193">
        <v>700000</v>
      </c>
      <c r="L682" s="233">
        <f t="shared" si="77"/>
        <v>100</v>
      </c>
    </row>
    <row r="683" spans="1:12">
      <c r="A683" s="14"/>
      <c r="B683" s="13"/>
      <c r="C683" s="13"/>
      <c r="D683" s="13"/>
      <c r="E683" s="79"/>
      <c r="F683" s="13"/>
      <c r="G683" s="13"/>
      <c r="H683" s="1"/>
      <c r="I683" s="20"/>
      <c r="J683" s="142"/>
      <c r="K683" s="195"/>
      <c r="L683" s="195"/>
    </row>
    <row r="684" spans="1:12" ht="15.75" customHeight="1">
      <c r="A684" s="31" t="s">
        <v>22</v>
      </c>
      <c r="B684" s="37" t="s">
        <v>125</v>
      </c>
      <c r="C684" s="37" t="s">
        <v>54</v>
      </c>
      <c r="D684" s="37"/>
      <c r="E684" s="37"/>
      <c r="F684" s="37"/>
      <c r="G684" s="37"/>
      <c r="H684" s="37"/>
      <c r="I684" s="40"/>
      <c r="J684" s="140">
        <f t="shared" ref="J684:K684" si="79">+J685</f>
        <v>337696</v>
      </c>
      <c r="K684" s="140">
        <f t="shared" si="79"/>
        <v>301420.53999999998</v>
      </c>
      <c r="L684" s="228">
        <f>K684/J684*100</f>
        <v>89.257953899365106</v>
      </c>
    </row>
    <row r="685" spans="1:12" ht="16.5" customHeight="1">
      <c r="A685" s="22" t="s">
        <v>55</v>
      </c>
      <c r="B685" s="18" t="s">
        <v>125</v>
      </c>
      <c r="C685" s="18" t="s">
        <v>54</v>
      </c>
      <c r="D685" s="18" t="s">
        <v>20</v>
      </c>
      <c r="E685" s="18"/>
      <c r="F685" s="18"/>
      <c r="G685" s="18"/>
      <c r="H685" s="18"/>
      <c r="I685" s="34"/>
      <c r="J685" s="141">
        <f t="shared" ref="J685:K689" si="80">J686</f>
        <v>337696</v>
      </c>
      <c r="K685" s="141">
        <f t="shared" si="80"/>
        <v>301420.53999999998</v>
      </c>
      <c r="L685" s="229">
        <f>K685/J685*100</f>
        <v>89.257953899365106</v>
      </c>
    </row>
    <row r="686" spans="1:12" ht="38.25">
      <c r="A686" s="42" t="s">
        <v>330</v>
      </c>
      <c r="B686" s="13" t="s">
        <v>125</v>
      </c>
      <c r="C686" s="43" t="s">
        <v>54</v>
      </c>
      <c r="D686" s="43" t="s">
        <v>20</v>
      </c>
      <c r="E686" s="178" t="s">
        <v>19</v>
      </c>
      <c r="F686" s="43" t="s">
        <v>84</v>
      </c>
      <c r="G686" s="43" t="s">
        <v>194</v>
      </c>
      <c r="H686" s="43" t="s">
        <v>195</v>
      </c>
      <c r="I686" s="44"/>
      <c r="J686" s="102">
        <f t="shared" si="80"/>
        <v>337696</v>
      </c>
      <c r="K686" s="193">
        <f t="shared" si="80"/>
        <v>301420.53999999998</v>
      </c>
      <c r="L686" s="232">
        <f>K686/J686*100</f>
        <v>89.257953899365106</v>
      </c>
    </row>
    <row r="687" spans="1:12" s="181" customFormat="1" ht="25.5">
      <c r="A687" s="42" t="s">
        <v>331</v>
      </c>
      <c r="B687" s="185" t="s">
        <v>125</v>
      </c>
      <c r="C687" s="178" t="s">
        <v>54</v>
      </c>
      <c r="D687" s="178" t="s">
        <v>20</v>
      </c>
      <c r="E687" s="178" t="s">
        <v>19</v>
      </c>
      <c r="F687" s="178" t="s">
        <v>142</v>
      </c>
      <c r="G687" s="178" t="s">
        <v>194</v>
      </c>
      <c r="H687" s="178" t="s">
        <v>195</v>
      </c>
      <c r="I687" s="44"/>
      <c r="J687" s="193">
        <f t="shared" si="80"/>
        <v>337696</v>
      </c>
      <c r="K687" s="193">
        <f t="shared" si="80"/>
        <v>301420.53999999998</v>
      </c>
      <c r="L687" s="232">
        <f t="shared" ref="L687:L690" si="81">K687/J687*100</f>
        <v>89.257953899365106</v>
      </c>
    </row>
    <row r="688" spans="1:12">
      <c r="A688" s="183" t="s">
        <v>137</v>
      </c>
      <c r="B688" s="185" t="s">
        <v>125</v>
      </c>
      <c r="C688" s="178" t="s">
        <v>54</v>
      </c>
      <c r="D688" s="178" t="s">
        <v>20</v>
      </c>
      <c r="E688" s="178" t="s">
        <v>19</v>
      </c>
      <c r="F688" s="178" t="s">
        <v>142</v>
      </c>
      <c r="G688" s="178" t="s">
        <v>194</v>
      </c>
      <c r="H688" s="43" t="s">
        <v>238</v>
      </c>
      <c r="I688" s="44"/>
      <c r="J688" s="102">
        <f t="shared" si="80"/>
        <v>337696</v>
      </c>
      <c r="K688" s="193">
        <f t="shared" si="80"/>
        <v>301420.53999999998</v>
      </c>
      <c r="L688" s="232">
        <f t="shared" si="81"/>
        <v>89.257953899365106</v>
      </c>
    </row>
    <row r="689" spans="1:12">
      <c r="A689" s="2" t="s">
        <v>140</v>
      </c>
      <c r="B689" s="185" t="s">
        <v>125</v>
      </c>
      <c r="C689" s="178" t="s">
        <v>54</v>
      </c>
      <c r="D689" s="178" t="s">
        <v>20</v>
      </c>
      <c r="E689" s="178" t="s">
        <v>19</v>
      </c>
      <c r="F689" s="178" t="s">
        <v>142</v>
      </c>
      <c r="G689" s="178" t="s">
        <v>194</v>
      </c>
      <c r="H689" s="43" t="s">
        <v>238</v>
      </c>
      <c r="I689" s="44" t="s">
        <v>138</v>
      </c>
      <c r="J689" s="102">
        <f t="shared" si="80"/>
        <v>337696</v>
      </c>
      <c r="K689" s="193">
        <f t="shared" si="80"/>
        <v>301420.53999999998</v>
      </c>
      <c r="L689" s="232">
        <f t="shared" si="81"/>
        <v>89.257953899365106</v>
      </c>
    </row>
    <row r="690" spans="1:12">
      <c r="A690" s="2" t="s">
        <v>137</v>
      </c>
      <c r="B690" s="185" t="s">
        <v>125</v>
      </c>
      <c r="C690" s="178" t="s">
        <v>54</v>
      </c>
      <c r="D690" s="178" t="s">
        <v>20</v>
      </c>
      <c r="E690" s="178" t="s">
        <v>19</v>
      </c>
      <c r="F690" s="178" t="s">
        <v>142</v>
      </c>
      <c r="G690" s="178" t="s">
        <v>194</v>
      </c>
      <c r="H690" s="1" t="s">
        <v>238</v>
      </c>
      <c r="I690" s="44" t="s">
        <v>139</v>
      </c>
      <c r="J690" s="102">
        <v>337696</v>
      </c>
      <c r="K690" s="193">
        <v>301420.53999999998</v>
      </c>
      <c r="L690" s="232">
        <f t="shared" si="81"/>
        <v>89.257953899365106</v>
      </c>
    </row>
    <row r="691" spans="1:12">
      <c r="A691" s="161"/>
      <c r="B691" s="43"/>
      <c r="C691" s="43"/>
      <c r="D691" s="1"/>
      <c r="E691" s="43"/>
      <c r="F691" s="43"/>
      <c r="G691" s="43"/>
      <c r="H691" s="1"/>
      <c r="I691" s="155"/>
      <c r="J691" s="143"/>
      <c r="K691" s="143"/>
      <c r="L691" s="143"/>
    </row>
    <row r="692" spans="1:12" ht="28.5" customHeight="1">
      <c r="A692" s="50" t="s">
        <v>380</v>
      </c>
      <c r="B692" s="55" t="s">
        <v>74</v>
      </c>
      <c r="C692" s="113"/>
      <c r="D692" s="51"/>
      <c r="E692" s="132"/>
      <c r="F692" s="113"/>
      <c r="G692" s="113"/>
      <c r="H692" s="51"/>
      <c r="I692" s="169"/>
      <c r="J692" s="147">
        <f>J693+J743+J751+J761+J781+J825</f>
        <v>84146816.860000014</v>
      </c>
      <c r="K692" s="147">
        <f>K693+K743+K751+K761+K781+K825</f>
        <v>83259044.080000013</v>
      </c>
      <c r="L692" s="235">
        <f>K692/J692*100</f>
        <v>98.944971642270147</v>
      </c>
    </row>
    <row r="693" spans="1:12" ht="15.75">
      <c r="A693" s="31" t="s">
        <v>33</v>
      </c>
      <c r="B693" s="32" t="s">
        <v>74</v>
      </c>
      <c r="C693" s="32" t="s">
        <v>20</v>
      </c>
      <c r="D693" s="1"/>
      <c r="E693" s="1"/>
      <c r="F693" s="1"/>
      <c r="G693" s="1"/>
      <c r="H693" s="1"/>
      <c r="I693" s="1"/>
      <c r="J693" s="140">
        <f>J694+J701+J724+J718</f>
        <v>19603381.260000002</v>
      </c>
      <c r="K693" s="140">
        <f>K694+K701+K724+K718</f>
        <v>18789608.48</v>
      </c>
      <c r="L693" s="228">
        <f>K693/J693*100</f>
        <v>95.848814195842451</v>
      </c>
    </row>
    <row r="694" spans="1:12" ht="38.25">
      <c r="A694" s="30" t="s">
        <v>0</v>
      </c>
      <c r="B694" s="17" t="s">
        <v>74</v>
      </c>
      <c r="C694" s="17" t="s">
        <v>20</v>
      </c>
      <c r="D694" s="17" t="s">
        <v>16</v>
      </c>
      <c r="E694" s="1"/>
      <c r="F694" s="1"/>
      <c r="G694" s="1"/>
      <c r="H694" s="1"/>
      <c r="I694" s="16"/>
      <c r="J694" s="141">
        <f t="shared" ref="J694:K698" si="82">J695</f>
        <v>980000</v>
      </c>
      <c r="K694" s="141">
        <f t="shared" si="82"/>
        <v>980000</v>
      </c>
      <c r="L694" s="229">
        <f>K694/J694*100</f>
        <v>100</v>
      </c>
    </row>
    <row r="695" spans="1:12" ht="38.25">
      <c r="A695" s="42" t="s">
        <v>330</v>
      </c>
      <c r="B695" s="79" t="s">
        <v>74</v>
      </c>
      <c r="C695" s="79" t="s">
        <v>20</v>
      </c>
      <c r="D695" s="1" t="s">
        <v>16</v>
      </c>
      <c r="E695" s="182" t="s">
        <v>19</v>
      </c>
      <c r="F695" s="1" t="s">
        <v>84</v>
      </c>
      <c r="G695" s="1" t="s">
        <v>194</v>
      </c>
      <c r="H695" s="1" t="s">
        <v>195</v>
      </c>
      <c r="I695" s="16"/>
      <c r="J695" s="145">
        <f t="shared" si="82"/>
        <v>980000</v>
      </c>
      <c r="K695" s="145">
        <f t="shared" si="82"/>
        <v>980000</v>
      </c>
      <c r="L695" s="230">
        <f>K695/J695*100</f>
        <v>100</v>
      </c>
    </row>
    <row r="696" spans="1:12" s="181" customFormat="1" ht="38.25">
      <c r="A696" s="183" t="s">
        <v>333</v>
      </c>
      <c r="B696" s="79" t="s">
        <v>74</v>
      </c>
      <c r="C696" s="79" t="s">
        <v>20</v>
      </c>
      <c r="D696" s="182" t="s">
        <v>16</v>
      </c>
      <c r="E696" s="182" t="s">
        <v>19</v>
      </c>
      <c r="F696" s="182" t="s">
        <v>177</v>
      </c>
      <c r="G696" s="182" t="s">
        <v>194</v>
      </c>
      <c r="H696" s="182" t="s">
        <v>195</v>
      </c>
      <c r="I696" s="180"/>
      <c r="J696" s="145">
        <f t="shared" si="82"/>
        <v>980000</v>
      </c>
      <c r="K696" s="145">
        <f t="shared" si="82"/>
        <v>980000</v>
      </c>
      <c r="L696" s="230">
        <f t="shared" ref="L696:L699" si="83">K696/J696*100</f>
        <v>100</v>
      </c>
    </row>
    <row r="697" spans="1:12" ht="42" customHeight="1">
      <c r="A697" s="183" t="s">
        <v>362</v>
      </c>
      <c r="B697" s="79" t="s">
        <v>74</v>
      </c>
      <c r="C697" s="79" t="s">
        <v>20</v>
      </c>
      <c r="D697" s="182" t="s">
        <v>16</v>
      </c>
      <c r="E697" s="182" t="s">
        <v>19</v>
      </c>
      <c r="F697" s="182" t="s">
        <v>177</v>
      </c>
      <c r="G697" s="1" t="s">
        <v>194</v>
      </c>
      <c r="H697" s="182" t="s">
        <v>361</v>
      </c>
      <c r="I697" s="16"/>
      <c r="J697" s="145">
        <f t="shared" si="82"/>
        <v>980000</v>
      </c>
      <c r="K697" s="145">
        <f t="shared" si="82"/>
        <v>980000</v>
      </c>
      <c r="L697" s="230">
        <f t="shared" si="83"/>
        <v>100</v>
      </c>
    </row>
    <row r="698" spans="1:12">
      <c r="A698" s="2" t="s">
        <v>39</v>
      </c>
      <c r="B698" s="79" t="s">
        <v>74</v>
      </c>
      <c r="C698" s="79" t="s">
        <v>20</v>
      </c>
      <c r="D698" s="182" t="s">
        <v>16</v>
      </c>
      <c r="E698" s="182" t="s">
        <v>19</v>
      </c>
      <c r="F698" s="182" t="s">
        <v>177</v>
      </c>
      <c r="G698" s="1" t="s">
        <v>194</v>
      </c>
      <c r="H698" s="182" t="s">
        <v>361</v>
      </c>
      <c r="I698" s="16" t="s">
        <v>40</v>
      </c>
      <c r="J698" s="145">
        <f t="shared" si="82"/>
        <v>980000</v>
      </c>
      <c r="K698" s="145">
        <f t="shared" si="82"/>
        <v>980000</v>
      </c>
      <c r="L698" s="230">
        <f t="shared" si="83"/>
        <v>100</v>
      </c>
    </row>
    <row r="699" spans="1:12">
      <c r="A699" s="2" t="s">
        <v>94</v>
      </c>
      <c r="B699" s="79" t="s">
        <v>74</v>
      </c>
      <c r="C699" s="79" t="s">
        <v>20</v>
      </c>
      <c r="D699" s="182" t="s">
        <v>16</v>
      </c>
      <c r="E699" s="182" t="s">
        <v>19</v>
      </c>
      <c r="F699" s="182" t="s">
        <v>177</v>
      </c>
      <c r="G699" s="1" t="s">
        <v>194</v>
      </c>
      <c r="H699" s="182" t="s">
        <v>361</v>
      </c>
      <c r="I699" s="16" t="s">
        <v>75</v>
      </c>
      <c r="J699" s="145">
        <v>980000</v>
      </c>
      <c r="K699" s="145">
        <v>980000</v>
      </c>
      <c r="L699" s="230">
        <f t="shared" si="83"/>
        <v>100</v>
      </c>
    </row>
    <row r="700" spans="1:12">
      <c r="A700" s="2"/>
      <c r="B700" s="79"/>
      <c r="C700" s="79"/>
      <c r="D700" s="1"/>
      <c r="E700" s="1"/>
      <c r="F700" s="1"/>
      <c r="G700" s="1"/>
      <c r="H700" s="1"/>
      <c r="I700" s="16"/>
      <c r="J700" s="145"/>
      <c r="K700" s="145"/>
      <c r="L700" s="145"/>
    </row>
    <row r="701" spans="1:12" ht="25.5">
      <c r="A701" s="22" t="s">
        <v>35</v>
      </c>
      <c r="B701" s="17" t="s">
        <v>74</v>
      </c>
      <c r="C701" s="17" t="s">
        <v>20</v>
      </c>
      <c r="D701" s="17" t="s">
        <v>3</v>
      </c>
      <c r="E701" s="17"/>
      <c r="F701" s="17"/>
      <c r="G701" s="17"/>
      <c r="H701" s="1"/>
      <c r="I701" s="16"/>
      <c r="J701" s="141">
        <f>J702</f>
        <v>15286300</v>
      </c>
      <c r="K701" s="141">
        <f>K702</f>
        <v>15245294.530000001</v>
      </c>
      <c r="L701" s="229">
        <f>K701/J701*100</f>
        <v>99.731750194618712</v>
      </c>
    </row>
    <row r="702" spans="1:12" ht="38.25">
      <c r="A702" s="42" t="s">
        <v>330</v>
      </c>
      <c r="B702" s="1" t="s">
        <v>74</v>
      </c>
      <c r="C702" s="1" t="s">
        <v>20</v>
      </c>
      <c r="D702" s="1" t="s">
        <v>3</v>
      </c>
      <c r="E702" s="182" t="s">
        <v>19</v>
      </c>
      <c r="F702" s="1" t="s">
        <v>84</v>
      </c>
      <c r="G702" s="1" t="s">
        <v>194</v>
      </c>
      <c r="H702" s="1" t="s">
        <v>195</v>
      </c>
      <c r="I702" s="16"/>
      <c r="J702" s="102">
        <f>J703</f>
        <v>15286300</v>
      </c>
      <c r="K702" s="193">
        <f>K703</f>
        <v>15245294.530000001</v>
      </c>
      <c r="L702" s="232">
        <f>K702/J702*100</f>
        <v>99.731750194618712</v>
      </c>
    </row>
    <row r="703" spans="1:12" s="181" customFormat="1" ht="25.5">
      <c r="A703" s="42" t="s">
        <v>332</v>
      </c>
      <c r="B703" s="182" t="s">
        <v>74</v>
      </c>
      <c r="C703" s="182" t="s">
        <v>20</v>
      </c>
      <c r="D703" s="182" t="s">
        <v>3</v>
      </c>
      <c r="E703" s="182" t="s">
        <v>19</v>
      </c>
      <c r="F703" s="182" t="s">
        <v>163</v>
      </c>
      <c r="G703" s="182" t="s">
        <v>194</v>
      </c>
      <c r="H703" s="182" t="s">
        <v>195</v>
      </c>
      <c r="I703" s="180"/>
      <c r="J703" s="193">
        <f>J704+J709+J712</f>
        <v>15286300</v>
      </c>
      <c r="K703" s="193">
        <f>K704+K709+K712</f>
        <v>15245294.530000001</v>
      </c>
      <c r="L703" s="232">
        <f t="shared" ref="L703:L716" si="84">K703/J703*100</f>
        <v>99.731750194618712</v>
      </c>
    </row>
    <row r="704" spans="1:12" ht="25.5">
      <c r="A704" s="186" t="s">
        <v>110</v>
      </c>
      <c r="B704" s="182" t="s">
        <v>74</v>
      </c>
      <c r="C704" s="182" t="s">
        <v>20</v>
      </c>
      <c r="D704" s="182" t="s">
        <v>3</v>
      </c>
      <c r="E704" s="182" t="s">
        <v>19</v>
      </c>
      <c r="F704" s="182" t="s">
        <v>163</v>
      </c>
      <c r="G704" s="1" t="s">
        <v>194</v>
      </c>
      <c r="H704" s="1" t="s">
        <v>204</v>
      </c>
      <c r="I704" s="16"/>
      <c r="J704" s="102">
        <f>J705+J707</f>
        <v>10980300</v>
      </c>
      <c r="K704" s="193">
        <f>K705+K707</f>
        <v>10939294.530000001</v>
      </c>
      <c r="L704" s="232">
        <f t="shared" si="84"/>
        <v>99.626554192508408</v>
      </c>
    </row>
    <row r="705" spans="1:12" ht="38.25">
      <c r="A705" s="92" t="s">
        <v>120</v>
      </c>
      <c r="B705" s="182" t="s">
        <v>74</v>
      </c>
      <c r="C705" s="182" t="s">
        <v>20</v>
      </c>
      <c r="D705" s="182" t="s">
        <v>3</v>
      </c>
      <c r="E705" s="182" t="s">
        <v>19</v>
      </c>
      <c r="F705" s="182" t="s">
        <v>163</v>
      </c>
      <c r="G705" s="1" t="s">
        <v>194</v>
      </c>
      <c r="H705" s="1" t="s">
        <v>204</v>
      </c>
      <c r="I705" s="16" t="s">
        <v>116</v>
      </c>
      <c r="J705" s="102">
        <f>J706</f>
        <v>10000300</v>
      </c>
      <c r="K705" s="193">
        <f>K706</f>
        <v>9961418.0700000003</v>
      </c>
      <c r="L705" s="232">
        <f t="shared" si="84"/>
        <v>99.611192364229069</v>
      </c>
    </row>
    <row r="706" spans="1:12" ht="15.75" customHeight="1">
      <c r="A706" s="92" t="s">
        <v>131</v>
      </c>
      <c r="B706" s="182" t="s">
        <v>74</v>
      </c>
      <c r="C706" s="182" t="s">
        <v>20</v>
      </c>
      <c r="D706" s="182" t="s">
        <v>3</v>
      </c>
      <c r="E706" s="182" t="s">
        <v>19</v>
      </c>
      <c r="F706" s="182" t="s">
        <v>163</v>
      </c>
      <c r="G706" s="1" t="s">
        <v>194</v>
      </c>
      <c r="H706" s="1" t="s">
        <v>204</v>
      </c>
      <c r="I706" s="16" t="s">
        <v>130</v>
      </c>
      <c r="J706" s="102">
        <v>10000300</v>
      </c>
      <c r="K706" s="193">
        <f>7424387.34+329818.8+2207211.93</f>
        <v>9961418.0700000003</v>
      </c>
      <c r="L706" s="232">
        <f t="shared" si="84"/>
        <v>99.611192364229069</v>
      </c>
    </row>
    <row r="707" spans="1:12" ht="25.5">
      <c r="A707" s="191" t="s">
        <v>482</v>
      </c>
      <c r="B707" s="182" t="s">
        <v>74</v>
      </c>
      <c r="C707" s="182" t="s">
        <v>20</v>
      </c>
      <c r="D707" s="182" t="s">
        <v>3</v>
      </c>
      <c r="E707" s="182" t="s">
        <v>19</v>
      </c>
      <c r="F707" s="182" t="s">
        <v>163</v>
      </c>
      <c r="G707" s="1" t="s">
        <v>194</v>
      </c>
      <c r="H707" s="1" t="s">
        <v>204</v>
      </c>
      <c r="I707" s="16" t="s">
        <v>118</v>
      </c>
      <c r="J707" s="102">
        <f>J708</f>
        <v>980000</v>
      </c>
      <c r="K707" s="193">
        <f>K708</f>
        <v>977876.46</v>
      </c>
      <c r="L707" s="232">
        <f t="shared" si="84"/>
        <v>99.783312244897957</v>
      </c>
    </row>
    <row r="708" spans="1:12" ht="25.5">
      <c r="A708" s="92" t="s">
        <v>122</v>
      </c>
      <c r="B708" s="182" t="s">
        <v>74</v>
      </c>
      <c r="C708" s="182" t="s">
        <v>20</v>
      </c>
      <c r="D708" s="182" t="s">
        <v>3</v>
      </c>
      <c r="E708" s="182" t="s">
        <v>19</v>
      </c>
      <c r="F708" s="182" t="s">
        <v>163</v>
      </c>
      <c r="G708" s="1" t="s">
        <v>194</v>
      </c>
      <c r="H708" s="1" t="s">
        <v>204</v>
      </c>
      <c r="I708" s="16" t="s">
        <v>119</v>
      </c>
      <c r="J708" s="102">
        <v>980000</v>
      </c>
      <c r="K708" s="193">
        <v>977876.46</v>
      </c>
      <c r="L708" s="232">
        <f t="shared" si="84"/>
        <v>99.783312244897957</v>
      </c>
    </row>
    <row r="709" spans="1:12" ht="25.5">
      <c r="A709" s="192" t="s">
        <v>313</v>
      </c>
      <c r="B709" s="182" t="s">
        <v>74</v>
      </c>
      <c r="C709" s="182" t="s">
        <v>20</v>
      </c>
      <c r="D709" s="182" t="s">
        <v>3</v>
      </c>
      <c r="E709" s="182" t="s">
        <v>19</v>
      </c>
      <c r="F709" s="182" t="s">
        <v>163</v>
      </c>
      <c r="G709" s="1" t="s">
        <v>194</v>
      </c>
      <c r="H709" s="1" t="s">
        <v>312</v>
      </c>
      <c r="I709" s="16"/>
      <c r="J709" s="102">
        <f>J710</f>
        <v>55000</v>
      </c>
      <c r="K709" s="193">
        <f>K710</f>
        <v>55000</v>
      </c>
      <c r="L709" s="232">
        <f t="shared" si="84"/>
        <v>100</v>
      </c>
    </row>
    <row r="710" spans="1:12" ht="25.5">
      <c r="A710" s="191" t="s">
        <v>482</v>
      </c>
      <c r="B710" s="182" t="s">
        <v>74</v>
      </c>
      <c r="C710" s="182" t="s">
        <v>20</v>
      </c>
      <c r="D710" s="182" t="s">
        <v>3</v>
      </c>
      <c r="E710" s="182" t="s">
        <v>19</v>
      </c>
      <c r="F710" s="182" t="s">
        <v>163</v>
      </c>
      <c r="G710" s="1" t="s">
        <v>194</v>
      </c>
      <c r="H710" s="1" t="s">
        <v>312</v>
      </c>
      <c r="I710" s="16" t="s">
        <v>118</v>
      </c>
      <c r="J710" s="102">
        <f>J711</f>
        <v>55000</v>
      </c>
      <c r="K710" s="193">
        <f>K711</f>
        <v>55000</v>
      </c>
      <c r="L710" s="232">
        <f t="shared" si="84"/>
        <v>100</v>
      </c>
    </row>
    <row r="711" spans="1:12" ht="25.5">
      <c r="A711" s="92" t="s">
        <v>122</v>
      </c>
      <c r="B711" s="182" t="s">
        <v>74</v>
      </c>
      <c r="C711" s="182" t="s">
        <v>20</v>
      </c>
      <c r="D711" s="182" t="s">
        <v>3</v>
      </c>
      <c r="E711" s="182" t="s">
        <v>19</v>
      </c>
      <c r="F711" s="182" t="s">
        <v>163</v>
      </c>
      <c r="G711" s="1" t="s">
        <v>194</v>
      </c>
      <c r="H711" s="1" t="s">
        <v>312</v>
      </c>
      <c r="I711" s="16" t="s">
        <v>119</v>
      </c>
      <c r="J711" s="102">
        <v>55000</v>
      </c>
      <c r="K711" s="193">
        <v>55000</v>
      </c>
      <c r="L711" s="232">
        <f t="shared" si="84"/>
        <v>100</v>
      </c>
    </row>
    <row r="712" spans="1:12" ht="25.5">
      <c r="A712" s="93" t="s">
        <v>123</v>
      </c>
      <c r="B712" s="182" t="s">
        <v>74</v>
      </c>
      <c r="C712" s="182" t="s">
        <v>20</v>
      </c>
      <c r="D712" s="182" t="s">
        <v>3</v>
      </c>
      <c r="E712" s="182" t="s">
        <v>19</v>
      </c>
      <c r="F712" s="182" t="s">
        <v>163</v>
      </c>
      <c r="G712" s="1" t="s">
        <v>194</v>
      </c>
      <c r="H712" s="3" t="s">
        <v>234</v>
      </c>
      <c r="I712" s="16"/>
      <c r="J712" s="102">
        <f>J713+J715</f>
        <v>4251000</v>
      </c>
      <c r="K712" s="193">
        <f>K713+K715</f>
        <v>4251000</v>
      </c>
      <c r="L712" s="232">
        <f t="shared" si="84"/>
        <v>100</v>
      </c>
    </row>
    <row r="713" spans="1:12" ht="38.25">
      <c r="A713" s="92" t="s">
        <v>120</v>
      </c>
      <c r="B713" s="182" t="s">
        <v>74</v>
      </c>
      <c r="C713" s="182" t="s">
        <v>20</v>
      </c>
      <c r="D713" s="182" t="s">
        <v>3</v>
      </c>
      <c r="E713" s="182" t="s">
        <v>19</v>
      </c>
      <c r="F713" s="182" t="s">
        <v>163</v>
      </c>
      <c r="G713" s="1" t="s">
        <v>194</v>
      </c>
      <c r="H713" s="3" t="s">
        <v>234</v>
      </c>
      <c r="I713" s="16" t="s">
        <v>116</v>
      </c>
      <c r="J713" s="102">
        <f>J714</f>
        <v>4244873</v>
      </c>
      <c r="K713" s="193">
        <f>K714</f>
        <v>4244873</v>
      </c>
      <c r="L713" s="232">
        <f t="shared" si="84"/>
        <v>100</v>
      </c>
    </row>
    <row r="714" spans="1:12">
      <c r="A714" s="92" t="s">
        <v>131</v>
      </c>
      <c r="B714" s="182" t="s">
        <v>74</v>
      </c>
      <c r="C714" s="182" t="s">
        <v>20</v>
      </c>
      <c r="D714" s="182" t="s">
        <v>3</v>
      </c>
      <c r="E714" s="182" t="s">
        <v>19</v>
      </c>
      <c r="F714" s="182" t="s">
        <v>163</v>
      </c>
      <c r="G714" s="1" t="s">
        <v>194</v>
      </c>
      <c r="H714" s="3" t="s">
        <v>234</v>
      </c>
      <c r="I714" s="16" t="s">
        <v>130</v>
      </c>
      <c r="J714" s="193">
        <f>3194827.03+97080+952965.97</f>
        <v>4244873</v>
      </c>
      <c r="K714" s="193">
        <f>3194827.03+97080+952965.97</f>
        <v>4244873</v>
      </c>
      <c r="L714" s="232">
        <f t="shared" si="84"/>
        <v>100</v>
      </c>
    </row>
    <row r="715" spans="1:12" s="181" customFormat="1" ht="25.5">
      <c r="A715" s="191" t="s">
        <v>482</v>
      </c>
      <c r="B715" s="182" t="s">
        <v>74</v>
      </c>
      <c r="C715" s="182" t="s">
        <v>20</v>
      </c>
      <c r="D715" s="182" t="s">
        <v>3</v>
      </c>
      <c r="E715" s="182" t="s">
        <v>19</v>
      </c>
      <c r="F715" s="182" t="s">
        <v>163</v>
      </c>
      <c r="G715" s="182" t="s">
        <v>194</v>
      </c>
      <c r="H715" s="3" t="s">
        <v>234</v>
      </c>
      <c r="I715" s="180" t="s">
        <v>118</v>
      </c>
      <c r="J715" s="193">
        <f>J716</f>
        <v>6127</v>
      </c>
      <c r="K715" s="193">
        <f>K716</f>
        <v>6127</v>
      </c>
      <c r="L715" s="232">
        <f t="shared" si="84"/>
        <v>100</v>
      </c>
    </row>
    <row r="716" spans="1:12" s="181" customFormat="1" ht="25.5">
      <c r="A716" s="190" t="s">
        <v>122</v>
      </c>
      <c r="B716" s="182" t="s">
        <v>74</v>
      </c>
      <c r="C716" s="182" t="s">
        <v>20</v>
      </c>
      <c r="D716" s="182" t="s">
        <v>3</v>
      </c>
      <c r="E716" s="182" t="s">
        <v>19</v>
      </c>
      <c r="F716" s="182" t="s">
        <v>163</v>
      </c>
      <c r="G716" s="182" t="s">
        <v>194</v>
      </c>
      <c r="H716" s="3" t="s">
        <v>234</v>
      </c>
      <c r="I716" s="180" t="s">
        <v>119</v>
      </c>
      <c r="J716" s="193">
        <v>6127</v>
      </c>
      <c r="K716" s="193">
        <v>6127</v>
      </c>
      <c r="L716" s="232">
        <f t="shared" si="84"/>
        <v>100</v>
      </c>
    </row>
    <row r="717" spans="1:12">
      <c r="A717" s="14"/>
      <c r="B717" s="1"/>
      <c r="C717" s="1"/>
      <c r="D717" s="1"/>
      <c r="E717" s="1"/>
      <c r="F717" s="1"/>
      <c r="G717" s="1"/>
      <c r="H717" s="1"/>
      <c r="I717" s="16"/>
      <c r="J717" s="102"/>
      <c r="K717" s="193"/>
      <c r="L717" s="193"/>
    </row>
    <row r="718" spans="1:12">
      <c r="A718" s="4" t="s">
        <v>23</v>
      </c>
      <c r="B718" s="17" t="s">
        <v>74</v>
      </c>
      <c r="C718" s="17" t="s">
        <v>20</v>
      </c>
      <c r="D718" s="17" t="s">
        <v>19</v>
      </c>
      <c r="E718" s="17"/>
      <c r="F718" s="17"/>
      <c r="G718" s="17"/>
      <c r="H718" s="1"/>
      <c r="I718" s="16"/>
      <c r="J718" s="141">
        <f t="shared" ref="J718:K721" si="85">J719</f>
        <v>251084.14</v>
      </c>
      <c r="K718" s="141">
        <f t="shared" si="85"/>
        <v>0</v>
      </c>
      <c r="L718" s="229">
        <f>K718/J718*100</f>
        <v>0</v>
      </c>
    </row>
    <row r="719" spans="1:12">
      <c r="A719" s="2" t="s">
        <v>106</v>
      </c>
      <c r="B719" s="1" t="s">
        <v>74</v>
      </c>
      <c r="C719" s="1" t="s">
        <v>20</v>
      </c>
      <c r="D719" s="1" t="s">
        <v>19</v>
      </c>
      <c r="E719" s="1" t="s">
        <v>105</v>
      </c>
      <c r="F719" s="1" t="s">
        <v>84</v>
      </c>
      <c r="G719" s="1" t="s">
        <v>194</v>
      </c>
      <c r="H719" s="1" t="s">
        <v>195</v>
      </c>
      <c r="I719" s="16"/>
      <c r="J719" s="102">
        <f t="shared" si="85"/>
        <v>251084.14</v>
      </c>
      <c r="K719" s="193">
        <f t="shared" si="85"/>
        <v>0</v>
      </c>
      <c r="L719" s="232">
        <f>K719/J719*100</f>
        <v>0</v>
      </c>
    </row>
    <row r="720" spans="1:12" ht="25.5">
      <c r="A720" s="5" t="s">
        <v>168</v>
      </c>
      <c r="B720" s="1" t="s">
        <v>74</v>
      </c>
      <c r="C720" s="1" t="s">
        <v>20</v>
      </c>
      <c r="D720" s="1" t="s">
        <v>19</v>
      </c>
      <c r="E720" s="1" t="s">
        <v>105</v>
      </c>
      <c r="F720" s="1" t="s">
        <v>84</v>
      </c>
      <c r="G720" s="1" t="s">
        <v>194</v>
      </c>
      <c r="H720" s="1" t="s">
        <v>235</v>
      </c>
      <c r="I720" s="16"/>
      <c r="J720" s="102">
        <f t="shared" si="85"/>
        <v>251084.14</v>
      </c>
      <c r="K720" s="193">
        <f t="shared" si="85"/>
        <v>0</v>
      </c>
      <c r="L720" s="232">
        <f t="shared" ref="L720:L722" si="86">K720/J720*100</f>
        <v>0</v>
      </c>
    </row>
    <row r="721" spans="1:12">
      <c r="A721" s="2" t="s">
        <v>100</v>
      </c>
      <c r="B721" s="1" t="s">
        <v>74</v>
      </c>
      <c r="C721" s="1" t="s">
        <v>20</v>
      </c>
      <c r="D721" s="1" t="s">
        <v>19</v>
      </c>
      <c r="E721" s="1" t="s">
        <v>105</v>
      </c>
      <c r="F721" s="1" t="s">
        <v>84</v>
      </c>
      <c r="G721" s="1" t="s">
        <v>194</v>
      </c>
      <c r="H721" s="1" t="s">
        <v>235</v>
      </c>
      <c r="I721" s="16" t="s">
        <v>97</v>
      </c>
      <c r="J721" s="102">
        <f t="shared" si="85"/>
        <v>251084.14</v>
      </c>
      <c r="K721" s="193">
        <f t="shared" si="85"/>
        <v>0</v>
      </c>
      <c r="L721" s="232">
        <f t="shared" si="86"/>
        <v>0</v>
      </c>
    </row>
    <row r="722" spans="1:12">
      <c r="A722" s="2" t="s">
        <v>133</v>
      </c>
      <c r="B722" s="1" t="s">
        <v>74</v>
      </c>
      <c r="C722" s="1" t="s">
        <v>20</v>
      </c>
      <c r="D722" s="1" t="s">
        <v>19</v>
      </c>
      <c r="E722" s="1" t="s">
        <v>105</v>
      </c>
      <c r="F722" s="1" t="s">
        <v>84</v>
      </c>
      <c r="G722" s="1" t="s">
        <v>194</v>
      </c>
      <c r="H722" s="1" t="s">
        <v>235</v>
      </c>
      <c r="I722" s="16" t="s">
        <v>132</v>
      </c>
      <c r="J722" s="193">
        <v>251084.14</v>
      </c>
      <c r="K722" s="193"/>
      <c r="L722" s="232">
        <f t="shared" si="86"/>
        <v>0</v>
      </c>
    </row>
    <row r="723" spans="1:12">
      <c r="A723" s="2"/>
      <c r="B723" s="1"/>
      <c r="C723" s="1"/>
      <c r="D723" s="1"/>
      <c r="E723" s="1"/>
      <c r="F723" s="1"/>
      <c r="G723" s="1"/>
      <c r="H723" s="1"/>
      <c r="I723" s="16"/>
      <c r="J723" s="102"/>
      <c r="K723" s="193"/>
      <c r="L723" s="193"/>
    </row>
    <row r="724" spans="1:12">
      <c r="A724" s="4" t="s">
        <v>1</v>
      </c>
      <c r="B724" s="17" t="s">
        <v>74</v>
      </c>
      <c r="C724" s="17" t="s">
        <v>20</v>
      </c>
      <c r="D724" s="17" t="s">
        <v>54</v>
      </c>
      <c r="E724" s="17"/>
      <c r="F724" s="17"/>
      <c r="G724" s="17"/>
      <c r="H724" s="1"/>
      <c r="I724" s="16"/>
      <c r="J724" s="141">
        <f>J725+J729</f>
        <v>3085997.12</v>
      </c>
      <c r="K724" s="141">
        <f>K725+K729</f>
        <v>2564313.9500000002</v>
      </c>
      <c r="L724" s="229">
        <f>K724/J724*100</f>
        <v>83.095150458209105</v>
      </c>
    </row>
    <row r="725" spans="1:12" ht="25.5">
      <c r="A725" s="183" t="s">
        <v>369</v>
      </c>
      <c r="B725" s="13" t="s">
        <v>74</v>
      </c>
      <c r="C725" s="13" t="s">
        <v>20</v>
      </c>
      <c r="D725" s="1" t="s">
        <v>54</v>
      </c>
      <c r="E725" s="1" t="s">
        <v>31</v>
      </c>
      <c r="F725" s="1" t="s">
        <v>84</v>
      </c>
      <c r="G725" s="1" t="s">
        <v>194</v>
      </c>
      <c r="H725" s="1" t="s">
        <v>195</v>
      </c>
      <c r="I725" s="16"/>
      <c r="J725" s="142">
        <f t="shared" ref="J725:K727" si="87">J726</f>
        <v>1622333.95</v>
      </c>
      <c r="K725" s="195">
        <f t="shared" si="87"/>
        <v>1622333.95</v>
      </c>
      <c r="L725" s="233">
        <f>K725/J725*100</f>
        <v>100</v>
      </c>
    </row>
    <row r="726" spans="1:12" ht="25.5">
      <c r="A726" s="183" t="s">
        <v>96</v>
      </c>
      <c r="B726" s="13" t="s">
        <v>74</v>
      </c>
      <c r="C726" s="13" t="s">
        <v>20</v>
      </c>
      <c r="D726" s="1" t="s">
        <v>54</v>
      </c>
      <c r="E726" s="1" t="s">
        <v>31</v>
      </c>
      <c r="F726" s="1" t="s">
        <v>84</v>
      </c>
      <c r="G726" s="1" t="s">
        <v>194</v>
      </c>
      <c r="H726" s="1" t="s">
        <v>288</v>
      </c>
      <c r="I726" s="16"/>
      <c r="J726" s="102">
        <f t="shared" si="87"/>
        <v>1622333.95</v>
      </c>
      <c r="K726" s="193">
        <f t="shared" si="87"/>
        <v>1622333.95</v>
      </c>
      <c r="L726" s="233">
        <f t="shared" ref="L726:L741" si="88">K726/J726*100</f>
        <v>100</v>
      </c>
    </row>
    <row r="727" spans="1:12" ht="15" customHeight="1">
      <c r="A727" s="14" t="s">
        <v>39</v>
      </c>
      <c r="B727" s="13" t="s">
        <v>74</v>
      </c>
      <c r="C727" s="13" t="s">
        <v>20</v>
      </c>
      <c r="D727" s="1" t="s">
        <v>54</v>
      </c>
      <c r="E727" s="1" t="s">
        <v>31</v>
      </c>
      <c r="F727" s="1" t="s">
        <v>84</v>
      </c>
      <c r="G727" s="1" t="s">
        <v>194</v>
      </c>
      <c r="H727" s="1" t="s">
        <v>288</v>
      </c>
      <c r="I727" s="16" t="s">
        <v>40</v>
      </c>
      <c r="J727" s="102">
        <f t="shared" si="87"/>
        <v>1622333.95</v>
      </c>
      <c r="K727" s="193">
        <f t="shared" si="87"/>
        <v>1622333.95</v>
      </c>
      <c r="L727" s="233">
        <f t="shared" si="88"/>
        <v>100</v>
      </c>
    </row>
    <row r="728" spans="1:12">
      <c r="A728" s="184" t="s">
        <v>243</v>
      </c>
      <c r="B728" s="13" t="s">
        <v>74</v>
      </c>
      <c r="C728" s="13" t="s">
        <v>20</v>
      </c>
      <c r="D728" s="1" t="s">
        <v>54</v>
      </c>
      <c r="E728" s="1" t="s">
        <v>31</v>
      </c>
      <c r="F728" s="1" t="s">
        <v>84</v>
      </c>
      <c r="G728" s="1" t="s">
        <v>194</v>
      </c>
      <c r="H728" s="1" t="s">
        <v>288</v>
      </c>
      <c r="I728" s="180" t="s">
        <v>242</v>
      </c>
      <c r="J728" s="102">
        <v>1622333.95</v>
      </c>
      <c r="K728" s="193">
        <v>1622333.95</v>
      </c>
      <c r="L728" s="233">
        <f t="shared" si="88"/>
        <v>100</v>
      </c>
    </row>
    <row r="729" spans="1:12" s="181" customFormat="1">
      <c r="A729" s="183" t="s">
        <v>106</v>
      </c>
      <c r="B729" s="185" t="s">
        <v>74</v>
      </c>
      <c r="C729" s="185" t="s">
        <v>20</v>
      </c>
      <c r="D729" s="182" t="s">
        <v>54</v>
      </c>
      <c r="E729" s="182" t="s">
        <v>105</v>
      </c>
      <c r="F729" s="182" t="s">
        <v>84</v>
      </c>
      <c r="G729" s="182" t="s">
        <v>194</v>
      </c>
      <c r="H729" s="182" t="s">
        <v>195</v>
      </c>
      <c r="I729" s="180"/>
      <c r="J729" s="193">
        <f>J730+J733+J739+J736</f>
        <v>1463663.17</v>
      </c>
      <c r="K729" s="193">
        <f>K730+K733+K739+K736</f>
        <v>941980</v>
      </c>
      <c r="L729" s="233">
        <f t="shared" si="88"/>
        <v>64.357703282238091</v>
      </c>
    </row>
    <row r="730" spans="1:12" s="181" customFormat="1" ht="38.25">
      <c r="A730" s="111" t="s">
        <v>376</v>
      </c>
      <c r="B730" s="185" t="s">
        <v>74</v>
      </c>
      <c r="C730" s="185" t="s">
        <v>20</v>
      </c>
      <c r="D730" s="182" t="s">
        <v>54</v>
      </c>
      <c r="E730" s="182" t="s">
        <v>105</v>
      </c>
      <c r="F730" s="182" t="s">
        <v>84</v>
      </c>
      <c r="G730" s="182" t="s">
        <v>194</v>
      </c>
      <c r="H730" s="182" t="s">
        <v>372</v>
      </c>
      <c r="I730" s="87"/>
      <c r="J730" s="193">
        <f>J731</f>
        <v>521683.17</v>
      </c>
      <c r="K730" s="193">
        <f>K731</f>
        <v>0</v>
      </c>
      <c r="L730" s="233">
        <f t="shared" si="88"/>
        <v>0</v>
      </c>
    </row>
    <row r="731" spans="1:12" s="181" customFormat="1">
      <c r="A731" s="183" t="s">
        <v>100</v>
      </c>
      <c r="B731" s="185" t="s">
        <v>74</v>
      </c>
      <c r="C731" s="185" t="s">
        <v>20</v>
      </c>
      <c r="D731" s="182" t="s">
        <v>54</v>
      </c>
      <c r="E731" s="182" t="s">
        <v>105</v>
      </c>
      <c r="F731" s="182" t="s">
        <v>84</v>
      </c>
      <c r="G731" s="182" t="s">
        <v>194</v>
      </c>
      <c r="H731" s="182" t="s">
        <v>372</v>
      </c>
      <c r="I731" s="87" t="s">
        <v>97</v>
      </c>
      <c r="J731" s="151">
        <f>J732</f>
        <v>521683.17</v>
      </c>
      <c r="K731" s="151">
        <f>K732</f>
        <v>0</v>
      </c>
      <c r="L731" s="233">
        <f t="shared" si="88"/>
        <v>0</v>
      </c>
    </row>
    <row r="732" spans="1:12" s="181" customFormat="1">
      <c r="A732" s="183" t="s">
        <v>133</v>
      </c>
      <c r="B732" s="185" t="s">
        <v>74</v>
      </c>
      <c r="C732" s="185" t="s">
        <v>20</v>
      </c>
      <c r="D732" s="182" t="s">
        <v>54</v>
      </c>
      <c r="E732" s="182" t="s">
        <v>105</v>
      </c>
      <c r="F732" s="182" t="s">
        <v>84</v>
      </c>
      <c r="G732" s="182" t="s">
        <v>194</v>
      </c>
      <c r="H732" s="182" t="s">
        <v>372</v>
      </c>
      <c r="I732" s="87" t="s">
        <v>132</v>
      </c>
      <c r="J732" s="193">
        <v>521683.17</v>
      </c>
      <c r="K732" s="193"/>
      <c r="L732" s="233">
        <f t="shared" si="88"/>
        <v>0</v>
      </c>
    </row>
    <row r="733" spans="1:12" s="181" customFormat="1" ht="51">
      <c r="A733" s="111" t="s">
        <v>271</v>
      </c>
      <c r="B733" s="178" t="s">
        <v>74</v>
      </c>
      <c r="C733" s="185" t="s">
        <v>20</v>
      </c>
      <c r="D733" s="182" t="s">
        <v>54</v>
      </c>
      <c r="E733" s="178" t="s">
        <v>105</v>
      </c>
      <c r="F733" s="178" t="s">
        <v>84</v>
      </c>
      <c r="G733" s="178" t="s">
        <v>194</v>
      </c>
      <c r="H733" s="182" t="s">
        <v>251</v>
      </c>
      <c r="I733" s="135"/>
      <c r="J733" s="151">
        <f>J734</f>
        <v>34980</v>
      </c>
      <c r="K733" s="151">
        <f>K734</f>
        <v>34980</v>
      </c>
      <c r="L733" s="233">
        <f t="shared" si="88"/>
        <v>100</v>
      </c>
    </row>
    <row r="734" spans="1:12" s="181" customFormat="1">
      <c r="A734" s="183" t="s">
        <v>39</v>
      </c>
      <c r="B734" s="178" t="s">
        <v>74</v>
      </c>
      <c r="C734" s="185" t="s">
        <v>20</v>
      </c>
      <c r="D734" s="182" t="s">
        <v>54</v>
      </c>
      <c r="E734" s="178" t="s">
        <v>105</v>
      </c>
      <c r="F734" s="178" t="s">
        <v>84</v>
      </c>
      <c r="G734" s="178" t="s">
        <v>194</v>
      </c>
      <c r="H734" s="122" t="s">
        <v>251</v>
      </c>
      <c r="I734" s="137" t="s">
        <v>40</v>
      </c>
      <c r="J734" s="193">
        <f>J735</f>
        <v>34980</v>
      </c>
      <c r="K734" s="193">
        <f>K735</f>
        <v>34980</v>
      </c>
      <c r="L734" s="233">
        <f t="shared" si="88"/>
        <v>100</v>
      </c>
    </row>
    <row r="735" spans="1:12" s="181" customFormat="1" ht="13.5" customHeight="1">
      <c r="A735" s="184" t="s">
        <v>243</v>
      </c>
      <c r="B735" s="178" t="s">
        <v>74</v>
      </c>
      <c r="C735" s="185" t="s">
        <v>20</v>
      </c>
      <c r="D735" s="182" t="s">
        <v>54</v>
      </c>
      <c r="E735" s="178" t="s">
        <v>105</v>
      </c>
      <c r="F735" s="178" t="s">
        <v>84</v>
      </c>
      <c r="G735" s="178" t="s">
        <v>194</v>
      </c>
      <c r="H735" s="44" t="s">
        <v>251</v>
      </c>
      <c r="I735" s="155" t="s">
        <v>242</v>
      </c>
      <c r="J735" s="193">
        <v>34980</v>
      </c>
      <c r="K735" s="193">
        <v>34980</v>
      </c>
      <c r="L735" s="233">
        <f t="shared" si="88"/>
        <v>100</v>
      </c>
    </row>
    <row r="736" spans="1:12" s="181" customFormat="1" ht="25.5">
      <c r="A736" s="5" t="s">
        <v>168</v>
      </c>
      <c r="B736" s="178" t="s">
        <v>74</v>
      </c>
      <c r="C736" s="185" t="s">
        <v>20</v>
      </c>
      <c r="D736" s="182" t="s">
        <v>54</v>
      </c>
      <c r="E736" s="178" t="s">
        <v>105</v>
      </c>
      <c r="F736" s="178" t="s">
        <v>84</v>
      </c>
      <c r="G736" s="178" t="s">
        <v>194</v>
      </c>
      <c r="H736" s="44" t="s">
        <v>235</v>
      </c>
      <c r="I736" s="44"/>
      <c r="J736" s="193">
        <f>J737</f>
        <v>252000</v>
      </c>
      <c r="K736" s="193">
        <f>K737</f>
        <v>252000</v>
      </c>
      <c r="L736" s="233">
        <f t="shared" si="88"/>
        <v>100</v>
      </c>
    </row>
    <row r="737" spans="1:12" s="181" customFormat="1" ht="13.5" customHeight="1">
      <c r="A737" s="183" t="s">
        <v>39</v>
      </c>
      <c r="B737" s="178" t="s">
        <v>74</v>
      </c>
      <c r="C737" s="185" t="s">
        <v>20</v>
      </c>
      <c r="D737" s="182" t="s">
        <v>54</v>
      </c>
      <c r="E737" s="178" t="s">
        <v>105</v>
      </c>
      <c r="F737" s="178" t="s">
        <v>84</v>
      </c>
      <c r="G737" s="178" t="s">
        <v>194</v>
      </c>
      <c r="H737" s="44" t="s">
        <v>235</v>
      </c>
      <c r="I737" s="44" t="s">
        <v>40</v>
      </c>
      <c r="J737" s="193">
        <f>J738</f>
        <v>252000</v>
      </c>
      <c r="K737" s="193">
        <f>K738</f>
        <v>252000</v>
      </c>
      <c r="L737" s="233">
        <f t="shared" si="88"/>
        <v>100</v>
      </c>
    </row>
    <row r="738" spans="1:12" s="181" customFormat="1" ht="13.5" customHeight="1">
      <c r="A738" s="184" t="s">
        <v>243</v>
      </c>
      <c r="B738" s="178" t="s">
        <v>74</v>
      </c>
      <c r="C738" s="185" t="s">
        <v>20</v>
      </c>
      <c r="D738" s="182" t="s">
        <v>54</v>
      </c>
      <c r="E738" s="178" t="s">
        <v>105</v>
      </c>
      <c r="F738" s="178" t="s">
        <v>84</v>
      </c>
      <c r="G738" s="178" t="s">
        <v>194</v>
      </c>
      <c r="H738" s="44" t="s">
        <v>235</v>
      </c>
      <c r="I738" s="44" t="s">
        <v>242</v>
      </c>
      <c r="J738" s="193">
        <v>252000</v>
      </c>
      <c r="K738" s="193">
        <v>252000</v>
      </c>
      <c r="L738" s="233">
        <f t="shared" si="88"/>
        <v>100</v>
      </c>
    </row>
    <row r="739" spans="1:12" s="181" customFormat="1" ht="13.5" customHeight="1">
      <c r="A739" s="186" t="s">
        <v>411</v>
      </c>
      <c r="B739" s="178" t="s">
        <v>74</v>
      </c>
      <c r="C739" s="185" t="s">
        <v>20</v>
      </c>
      <c r="D739" s="182" t="s">
        <v>54</v>
      </c>
      <c r="E739" s="178" t="s">
        <v>105</v>
      </c>
      <c r="F739" s="178" t="s">
        <v>84</v>
      </c>
      <c r="G739" s="178" t="s">
        <v>194</v>
      </c>
      <c r="H739" s="44" t="s">
        <v>412</v>
      </c>
      <c r="I739" s="44"/>
      <c r="J739" s="193">
        <f>J740</f>
        <v>655000</v>
      </c>
      <c r="K739" s="193">
        <f>K740</f>
        <v>655000</v>
      </c>
      <c r="L739" s="233">
        <f t="shared" si="88"/>
        <v>100</v>
      </c>
    </row>
    <row r="740" spans="1:12" s="181" customFormat="1" ht="13.5" customHeight="1">
      <c r="A740" s="183" t="s">
        <v>39</v>
      </c>
      <c r="B740" s="178" t="s">
        <v>74</v>
      </c>
      <c r="C740" s="185" t="s">
        <v>20</v>
      </c>
      <c r="D740" s="182" t="s">
        <v>54</v>
      </c>
      <c r="E740" s="178" t="s">
        <v>105</v>
      </c>
      <c r="F740" s="178" t="s">
        <v>84</v>
      </c>
      <c r="G740" s="178" t="s">
        <v>194</v>
      </c>
      <c r="H740" s="44" t="s">
        <v>412</v>
      </c>
      <c r="I740" s="44" t="s">
        <v>40</v>
      </c>
      <c r="J740" s="193">
        <f>J741</f>
        <v>655000</v>
      </c>
      <c r="K740" s="193">
        <f>K741</f>
        <v>655000</v>
      </c>
      <c r="L740" s="233">
        <f t="shared" si="88"/>
        <v>100</v>
      </c>
    </row>
    <row r="741" spans="1:12" s="181" customFormat="1" ht="13.5" customHeight="1">
      <c r="A741" s="184" t="s">
        <v>243</v>
      </c>
      <c r="B741" s="178" t="s">
        <v>74</v>
      </c>
      <c r="C741" s="185" t="s">
        <v>20</v>
      </c>
      <c r="D741" s="182" t="s">
        <v>54</v>
      </c>
      <c r="E741" s="178" t="s">
        <v>105</v>
      </c>
      <c r="F741" s="178" t="s">
        <v>84</v>
      </c>
      <c r="G741" s="178" t="s">
        <v>194</v>
      </c>
      <c r="H741" s="44" t="s">
        <v>412</v>
      </c>
      <c r="I741" s="44" t="s">
        <v>242</v>
      </c>
      <c r="J741" s="193">
        <v>655000</v>
      </c>
      <c r="K741" s="193">
        <v>655000</v>
      </c>
      <c r="L741" s="233">
        <f t="shared" si="88"/>
        <v>100</v>
      </c>
    </row>
    <row r="742" spans="1:12" s="181" customFormat="1" ht="13.5" customHeight="1">
      <c r="A742" s="214"/>
      <c r="B742" s="178"/>
      <c r="C742" s="185"/>
      <c r="D742" s="182"/>
      <c r="E742" s="178"/>
      <c r="F742" s="178"/>
      <c r="G742" s="178"/>
      <c r="H742" s="44"/>
      <c r="I742" s="44"/>
      <c r="J742" s="193"/>
      <c r="K742" s="193"/>
      <c r="L742" s="193"/>
    </row>
    <row r="743" spans="1:12" ht="15.75">
      <c r="A743" s="33" t="s">
        <v>61</v>
      </c>
      <c r="B743" s="32" t="s">
        <v>74</v>
      </c>
      <c r="C743" s="32" t="s">
        <v>17</v>
      </c>
      <c r="D743" s="1"/>
      <c r="E743" s="1"/>
      <c r="F743" s="1"/>
      <c r="G743" s="1"/>
      <c r="H743" s="1"/>
      <c r="I743" s="16"/>
      <c r="J743" s="140">
        <f>+J744</f>
        <v>1736025.5</v>
      </c>
      <c r="K743" s="140">
        <f>+K744</f>
        <v>1736025.5</v>
      </c>
      <c r="L743" s="228">
        <f>K743/J743*100</f>
        <v>100</v>
      </c>
    </row>
    <row r="744" spans="1:12">
      <c r="A744" s="6" t="s">
        <v>62</v>
      </c>
      <c r="B744" s="18" t="s">
        <v>74</v>
      </c>
      <c r="C744" s="18" t="s">
        <v>17</v>
      </c>
      <c r="D744" s="18" t="s">
        <v>13</v>
      </c>
      <c r="E744" s="18"/>
      <c r="F744" s="18"/>
      <c r="G744" s="18"/>
      <c r="H744" s="18"/>
      <c r="I744" s="34"/>
      <c r="J744" s="141">
        <f>+J745</f>
        <v>1736025.5</v>
      </c>
      <c r="K744" s="141">
        <f>+K745</f>
        <v>1736025.5</v>
      </c>
      <c r="L744" s="229">
        <f>K744/J744*100</f>
        <v>100</v>
      </c>
    </row>
    <row r="745" spans="1:12" ht="38.25">
      <c r="A745" s="42" t="s">
        <v>330</v>
      </c>
      <c r="B745" s="1" t="s">
        <v>74</v>
      </c>
      <c r="C745" s="1" t="s">
        <v>17</v>
      </c>
      <c r="D745" s="1" t="s">
        <v>13</v>
      </c>
      <c r="E745" s="182" t="s">
        <v>19</v>
      </c>
      <c r="F745" s="1" t="s">
        <v>84</v>
      </c>
      <c r="G745" s="1" t="s">
        <v>194</v>
      </c>
      <c r="H745" s="1" t="s">
        <v>195</v>
      </c>
      <c r="I745" s="16"/>
      <c r="J745" s="142">
        <f>J746</f>
        <v>1736025.5</v>
      </c>
      <c r="K745" s="195">
        <f>K746</f>
        <v>1736025.5</v>
      </c>
      <c r="L745" s="233">
        <f>K745/J745*100</f>
        <v>100</v>
      </c>
    </row>
    <row r="746" spans="1:12" s="181" customFormat="1" ht="38.25">
      <c r="A746" s="183" t="s">
        <v>333</v>
      </c>
      <c r="B746" s="182" t="s">
        <v>74</v>
      </c>
      <c r="C746" s="182" t="s">
        <v>17</v>
      </c>
      <c r="D746" s="182" t="s">
        <v>13</v>
      </c>
      <c r="E746" s="182" t="s">
        <v>19</v>
      </c>
      <c r="F746" s="182" t="s">
        <v>177</v>
      </c>
      <c r="G746" s="182" t="s">
        <v>194</v>
      </c>
      <c r="H746" s="182" t="s">
        <v>195</v>
      </c>
      <c r="I746" s="180"/>
      <c r="J746" s="195">
        <f>J747</f>
        <v>1736025.5</v>
      </c>
      <c r="K746" s="195">
        <f>K747</f>
        <v>1736025.5</v>
      </c>
      <c r="L746" s="233">
        <f t="shared" ref="L746:L749" si="89">K746/J746*100</f>
        <v>100</v>
      </c>
    </row>
    <row r="747" spans="1:12" ht="25.5">
      <c r="A747" s="186" t="s">
        <v>63</v>
      </c>
      <c r="B747" s="182" t="s">
        <v>74</v>
      </c>
      <c r="C747" s="182" t="s">
        <v>17</v>
      </c>
      <c r="D747" s="182" t="s">
        <v>13</v>
      </c>
      <c r="E747" s="182" t="s">
        <v>19</v>
      </c>
      <c r="F747" s="182" t="s">
        <v>177</v>
      </c>
      <c r="G747" s="1" t="s">
        <v>194</v>
      </c>
      <c r="H747" s="1" t="s">
        <v>236</v>
      </c>
      <c r="I747" s="16"/>
      <c r="J747" s="142">
        <f t="shared" ref="J747:K748" si="90">J748</f>
        <v>1736025.5</v>
      </c>
      <c r="K747" s="195">
        <f t="shared" si="90"/>
        <v>1736025.5</v>
      </c>
      <c r="L747" s="233">
        <f t="shared" si="89"/>
        <v>100</v>
      </c>
    </row>
    <row r="748" spans="1:12">
      <c r="A748" s="2" t="s">
        <v>39</v>
      </c>
      <c r="B748" s="182" t="s">
        <v>74</v>
      </c>
      <c r="C748" s="182" t="s">
        <v>17</v>
      </c>
      <c r="D748" s="182" t="s">
        <v>13</v>
      </c>
      <c r="E748" s="182" t="s">
        <v>19</v>
      </c>
      <c r="F748" s="182" t="s">
        <v>177</v>
      </c>
      <c r="G748" s="1" t="s">
        <v>194</v>
      </c>
      <c r="H748" s="1" t="s">
        <v>236</v>
      </c>
      <c r="I748" s="16" t="s">
        <v>40</v>
      </c>
      <c r="J748" s="142">
        <f t="shared" si="90"/>
        <v>1736025.5</v>
      </c>
      <c r="K748" s="195">
        <f t="shared" si="90"/>
        <v>1736025.5</v>
      </c>
      <c r="L748" s="233">
        <f t="shared" si="89"/>
        <v>100</v>
      </c>
    </row>
    <row r="749" spans="1:12">
      <c r="A749" s="2" t="s">
        <v>94</v>
      </c>
      <c r="B749" s="182" t="s">
        <v>74</v>
      </c>
      <c r="C749" s="182" t="s">
        <v>17</v>
      </c>
      <c r="D749" s="182" t="s">
        <v>13</v>
      </c>
      <c r="E749" s="182" t="s">
        <v>19</v>
      </c>
      <c r="F749" s="182" t="s">
        <v>177</v>
      </c>
      <c r="G749" s="1" t="s">
        <v>194</v>
      </c>
      <c r="H749" s="1" t="s">
        <v>236</v>
      </c>
      <c r="I749" s="16" t="s">
        <v>75</v>
      </c>
      <c r="J749" s="142">
        <v>1736025.5</v>
      </c>
      <c r="K749" s="195">
        <v>1736025.5</v>
      </c>
      <c r="L749" s="233">
        <f t="shared" si="89"/>
        <v>100</v>
      </c>
    </row>
    <row r="750" spans="1:12">
      <c r="A750" s="14"/>
      <c r="B750" s="1"/>
      <c r="C750" s="1"/>
      <c r="D750" s="1"/>
      <c r="E750" s="1"/>
      <c r="F750" s="1"/>
      <c r="G750" s="1"/>
      <c r="H750" s="1"/>
      <c r="I750" s="16"/>
      <c r="J750" s="102"/>
      <c r="K750" s="193"/>
      <c r="L750" s="193"/>
    </row>
    <row r="751" spans="1:12" s="181" customFormat="1" ht="31.5">
      <c r="A751" s="118" t="s">
        <v>27</v>
      </c>
      <c r="B751" s="119" t="s">
        <v>74</v>
      </c>
      <c r="C751" s="119" t="s">
        <v>13</v>
      </c>
      <c r="D751" s="120"/>
      <c r="E751" s="120"/>
      <c r="F751" s="120"/>
      <c r="G751" s="120"/>
      <c r="H751" s="120"/>
      <c r="I751" s="121"/>
      <c r="J751" s="144">
        <f>J752</f>
        <v>2125013</v>
      </c>
      <c r="K751" s="144">
        <f>K752</f>
        <v>2125013</v>
      </c>
      <c r="L751" s="236">
        <f>K751/J751*100</f>
        <v>100</v>
      </c>
    </row>
    <row r="752" spans="1:12" s="181" customFormat="1" ht="38.25">
      <c r="A752" s="172" t="s">
        <v>358</v>
      </c>
      <c r="B752" s="115" t="s">
        <v>74</v>
      </c>
      <c r="C752" s="69" t="s">
        <v>13</v>
      </c>
      <c r="D752" s="69" t="s">
        <v>31</v>
      </c>
      <c r="E752" s="69"/>
      <c r="F752" s="69"/>
      <c r="G752" s="69"/>
      <c r="H752" s="69"/>
      <c r="I752" s="114"/>
      <c r="J752" s="173">
        <f t="shared" ref="J752:K758" si="91">J753</f>
        <v>2125013</v>
      </c>
      <c r="K752" s="173">
        <f t="shared" si="91"/>
        <v>2125013</v>
      </c>
      <c r="L752" s="239">
        <f>K752/J752*100</f>
        <v>100</v>
      </c>
    </row>
    <row r="753" spans="1:12" s="181" customFormat="1" ht="51">
      <c r="A753" s="175" t="s">
        <v>359</v>
      </c>
      <c r="B753" s="179" t="s">
        <v>74</v>
      </c>
      <c r="C753" s="3" t="s">
        <v>13</v>
      </c>
      <c r="D753" s="3" t="s">
        <v>31</v>
      </c>
      <c r="E753" s="3" t="s">
        <v>298</v>
      </c>
      <c r="F753" s="3" t="s">
        <v>84</v>
      </c>
      <c r="G753" s="3" t="s">
        <v>194</v>
      </c>
      <c r="H753" s="3" t="s">
        <v>195</v>
      </c>
      <c r="I753" s="19"/>
      <c r="J753" s="174">
        <f>J754+J757</f>
        <v>2125013</v>
      </c>
      <c r="K753" s="174">
        <f>K754+K757</f>
        <v>2125013</v>
      </c>
      <c r="L753" s="240">
        <f>K753/J753*100</f>
        <v>100</v>
      </c>
    </row>
    <row r="754" spans="1:12" s="181" customFormat="1">
      <c r="A754" s="175" t="s">
        <v>374</v>
      </c>
      <c r="B754" s="179" t="s">
        <v>74</v>
      </c>
      <c r="C754" s="3" t="s">
        <v>13</v>
      </c>
      <c r="D754" s="3" t="s">
        <v>31</v>
      </c>
      <c r="E754" s="3" t="s">
        <v>298</v>
      </c>
      <c r="F754" s="3" t="s">
        <v>84</v>
      </c>
      <c r="G754" s="3" t="s">
        <v>194</v>
      </c>
      <c r="H754" s="3" t="s">
        <v>373</v>
      </c>
      <c r="I754" s="19"/>
      <c r="J754" s="174">
        <f>J755</f>
        <v>57000</v>
      </c>
      <c r="K754" s="174">
        <f>K755</f>
        <v>57000</v>
      </c>
      <c r="L754" s="240">
        <f t="shared" ref="L754:L759" si="92">K754/J754*100</f>
        <v>100</v>
      </c>
    </row>
    <row r="755" spans="1:12" s="181" customFormat="1">
      <c r="A755" s="183" t="s">
        <v>39</v>
      </c>
      <c r="B755" s="179" t="s">
        <v>74</v>
      </c>
      <c r="C755" s="3" t="s">
        <v>13</v>
      </c>
      <c r="D755" s="3" t="s">
        <v>31</v>
      </c>
      <c r="E755" s="3" t="s">
        <v>298</v>
      </c>
      <c r="F755" s="3" t="s">
        <v>84</v>
      </c>
      <c r="G755" s="3" t="s">
        <v>194</v>
      </c>
      <c r="H755" s="3" t="s">
        <v>373</v>
      </c>
      <c r="I755" s="19" t="s">
        <v>40</v>
      </c>
      <c r="J755" s="174">
        <f>J756</f>
        <v>57000</v>
      </c>
      <c r="K755" s="174">
        <f>K756</f>
        <v>57000</v>
      </c>
      <c r="L755" s="240">
        <f t="shared" si="92"/>
        <v>100</v>
      </c>
    </row>
    <row r="756" spans="1:12" s="181" customFormat="1">
      <c r="A756" s="186" t="s">
        <v>103</v>
      </c>
      <c r="B756" s="179" t="s">
        <v>74</v>
      </c>
      <c r="C756" s="3" t="s">
        <v>13</v>
      </c>
      <c r="D756" s="3" t="s">
        <v>31</v>
      </c>
      <c r="E756" s="3" t="s">
        <v>298</v>
      </c>
      <c r="F756" s="3" t="s">
        <v>84</v>
      </c>
      <c r="G756" s="3" t="s">
        <v>194</v>
      </c>
      <c r="H756" s="3" t="s">
        <v>373</v>
      </c>
      <c r="I756" s="19" t="s">
        <v>102</v>
      </c>
      <c r="J756" s="174">
        <v>57000</v>
      </c>
      <c r="K756" s="174">
        <v>57000</v>
      </c>
      <c r="L756" s="240">
        <f t="shared" si="92"/>
        <v>100</v>
      </c>
    </row>
    <row r="757" spans="1:12" s="181" customFormat="1">
      <c r="A757" s="175" t="s">
        <v>338</v>
      </c>
      <c r="B757" s="178" t="s">
        <v>74</v>
      </c>
      <c r="C757" s="3" t="s">
        <v>13</v>
      </c>
      <c r="D757" s="3" t="s">
        <v>31</v>
      </c>
      <c r="E757" s="3" t="s">
        <v>298</v>
      </c>
      <c r="F757" s="3" t="s">
        <v>84</v>
      </c>
      <c r="G757" s="3" t="s">
        <v>194</v>
      </c>
      <c r="H757" s="3" t="s">
        <v>337</v>
      </c>
      <c r="I757" s="19"/>
      <c r="J757" s="174">
        <f t="shared" si="91"/>
        <v>2068013</v>
      </c>
      <c r="K757" s="174">
        <f t="shared" si="91"/>
        <v>2068013</v>
      </c>
      <c r="L757" s="240">
        <f t="shared" si="92"/>
        <v>100</v>
      </c>
    </row>
    <row r="758" spans="1:12" s="181" customFormat="1">
      <c r="A758" s="183" t="s">
        <v>39</v>
      </c>
      <c r="B758" s="178" t="s">
        <v>74</v>
      </c>
      <c r="C758" s="3" t="s">
        <v>13</v>
      </c>
      <c r="D758" s="3" t="s">
        <v>31</v>
      </c>
      <c r="E758" s="3" t="s">
        <v>298</v>
      </c>
      <c r="F758" s="3" t="s">
        <v>84</v>
      </c>
      <c r="G758" s="3" t="s">
        <v>194</v>
      </c>
      <c r="H758" s="3" t="s">
        <v>337</v>
      </c>
      <c r="I758" s="19" t="s">
        <v>40</v>
      </c>
      <c r="J758" s="174">
        <f t="shared" si="91"/>
        <v>2068013</v>
      </c>
      <c r="K758" s="174">
        <f t="shared" si="91"/>
        <v>2068013</v>
      </c>
      <c r="L758" s="240">
        <f t="shared" si="92"/>
        <v>100</v>
      </c>
    </row>
    <row r="759" spans="1:12" s="181" customFormat="1">
      <c r="A759" s="186" t="s">
        <v>103</v>
      </c>
      <c r="B759" s="178" t="s">
        <v>74</v>
      </c>
      <c r="C759" s="3" t="s">
        <v>13</v>
      </c>
      <c r="D759" s="3" t="s">
        <v>31</v>
      </c>
      <c r="E759" s="3" t="s">
        <v>298</v>
      </c>
      <c r="F759" s="3" t="s">
        <v>84</v>
      </c>
      <c r="G759" s="3" t="s">
        <v>194</v>
      </c>
      <c r="H759" s="3" t="s">
        <v>337</v>
      </c>
      <c r="I759" s="19" t="s">
        <v>102</v>
      </c>
      <c r="J759" s="174">
        <v>2068013</v>
      </c>
      <c r="K759" s="174">
        <v>2068013</v>
      </c>
      <c r="L759" s="240">
        <f t="shared" si="92"/>
        <v>100</v>
      </c>
    </row>
    <row r="760" spans="1:12" s="181" customFormat="1">
      <c r="A760" s="190"/>
      <c r="B760" s="3"/>
      <c r="C760" s="3"/>
      <c r="D760" s="3"/>
      <c r="E760" s="3"/>
      <c r="F760" s="3"/>
      <c r="G760" s="3"/>
      <c r="H760" s="3"/>
      <c r="I760" s="19"/>
      <c r="J760" s="174"/>
      <c r="K760" s="174"/>
      <c r="L760" s="174"/>
    </row>
    <row r="761" spans="1:12" ht="15.75">
      <c r="A761" s="31" t="s">
        <v>15</v>
      </c>
      <c r="B761" s="35" t="s">
        <v>74</v>
      </c>
      <c r="C761" s="35" t="s">
        <v>16</v>
      </c>
      <c r="D761" s="3"/>
      <c r="E761" s="3"/>
      <c r="F761" s="3"/>
      <c r="G761" s="3"/>
      <c r="H761" s="3"/>
      <c r="I761" s="19"/>
      <c r="J761" s="140">
        <f>J768+J762</f>
        <v>4133317.3</v>
      </c>
      <c r="K761" s="140">
        <f>K768+K762</f>
        <v>4059317.3</v>
      </c>
      <c r="L761" s="228">
        <f>K761/J761*100</f>
        <v>98.209670474608856</v>
      </c>
    </row>
    <row r="762" spans="1:12" s="181" customFormat="1">
      <c r="A762" s="4" t="s">
        <v>24</v>
      </c>
      <c r="B762" s="115" t="s">
        <v>74</v>
      </c>
      <c r="C762" s="115" t="s">
        <v>16</v>
      </c>
      <c r="D762" s="115" t="s">
        <v>28</v>
      </c>
      <c r="E762" s="115"/>
      <c r="F762" s="115"/>
      <c r="G762" s="115"/>
      <c r="H762" s="115"/>
      <c r="I762" s="114"/>
      <c r="J762" s="141">
        <f t="shared" ref="J762:K765" si="93">J763</f>
        <v>213562</v>
      </c>
      <c r="K762" s="141">
        <f t="shared" si="93"/>
        <v>213562</v>
      </c>
      <c r="L762" s="229">
        <f>K762/J762*100</f>
        <v>100</v>
      </c>
    </row>
    <row r="763" spans="1:12" s="181" customFormat="1" ht="51">
      <c r="A763" s="183" t="s">
        <v>378</v>
      </c>
      <c r="B763" s="179" t="s">
        <v>74</v>
      </c>
      <c r="C763" s="179" t="s">
        <v>16</v>
      </c>
      <c r="D763" s="179" t="s">
        <v>28</v>
      </c>
      <c r="E763" s="179" t="s">
        <v>18</v>
      </c>
      <c r="F763" s="179" t="s">
        <v>84</v>
      </c>
      <c r="G763" s="179" t="s">
        <v>194</v>
      </c>
      <c r="H763" s="179" t="s">
        <v>195</v>
      </c>
      <c r="I763" s="19"/>
      <c r="J763" s="195">
        <f t="shared" si="93"/>
        <v>213562</v>
      </c>
      <c r="K763" s="195">
        <f t="shared" si="93"/>
        <v>213562</v>
      </c>
      <c r="L763" s="233">
        <f>K763/J763*100</f>
        <v>100</v>
      </c>
    </row>
    <row r="764" spans="1:12" s="181" customFormat="1" ht="38.25">
      <c r="A764" s="176" t="s">
        <v>321</v>
      </c>
      <c r="B764" s="178" t="s">
        <v>74</v>
      </c>
      <c r="C764" s="178" t="s">
        <v>16</v>
      </c>
      <c r="D764" s="178" t="s">
        <v>28</v>
      </c>
      <c r="E764" s="179" t="s">
        <v>18</v>
      </c>
      <c r="F764" s="178" t="s">
        <v>84</v>
      </c>
      <c r="G764" s="178" t="s">
        <v>194</v>
      </c>
      <c r="H764" s="178" t="s">
        <v>324</v>
      </c>
      <c r="I764" s="180"/>
      <c r="J764" s="193">
        <f t="shared" si="93"/>
        <v>213562</v>
      </c>
      <c r="K764" s="193">
        <f t="shared" si="93"/>
        <v>213562</v>
      </c>
      <c r="L764" s="233">
        <f t="shared" ref="L764:L786" si="94">K764/J764*100</f>
        <v>100</v>
      </c>
    </row>
    <row r="765" spans="1:12" s="181" customFormat="1">
      <c r="A765" s="183" t="s">
        <v>39</v>
      </c>
      <c r="B765" s="178" t="s">
        <v>74</v>
      </c>
      <c r="C765" s="178" t="s">
        <v>16</v>
      </c>
      <c r="D765" s="178" t="s">
        <v>28</v>
      </c>
      <c r="E765" s="179" t="s">
        <v>18</v>
      </c>
      <c r="F765" s="178" t="s">
        <v>84</v>
      </c>
      <c r="G765" s="178" t="s">
        <v>194</v>
      </c>
      <c r="H765" s="178" t="s">
        <v>324</v>
      </c>
      <c r="I765" s="180" t="s">
        <v>40</v>
      </c>
      <c r="J765" s="193">
        <f t="shared" si="93"/>
        <v>213562</v>
      </c>
      <c r="K765" s="193">
        <f t="shared" si="93"/>
        <v>213562</v>
      </c>
      <c r="L765" s="233">
        <f t="shared" si="94"/>
        <v>100</v>
      </c>
    </row>
    <row r="766" spans="1:12" s="181" customFormat="1">
      <c r="A766" s="184" t="s">
        <v>243</v>
      </c>
      <c r="B766" s="178" t="s">
        <v>74</v>
      </c>
      <c r="C766" s="178" t="s">
        <v>16</v>
      </c>
      <c r="D766" s="178" t="s">
        <v>28</v>
      </c>
      <c r="E766" s="179" t="s">
        <v>18</v>
      </c>
      <c r="F766" s="178" t="s">
        <v>84</v>
      </c>
      <c r="G766" s="178" t="s">
        <v>194</v>
      </c>
      <c r="H766" s="178" t="s">
        <v>324</v>
      </c>
      <c r="I766" s="180" t="s">
        <v>242</v>
      </c>
      <c r="J766" s="193">
        <v>213562</v>
      </c>
      <c r="K766" s="193">
        <v>213562</v>
      </c>
      <c r="L766" s="233">
        <f t="shared" si="94"/>
        <v>100</v>
      </c>
    </row>
    <row r="767" spans="1:12" s="181" customFormat="1">
      <c r="A767" s="184"/>
      <c r="B767" s="178"/>
      <c r="C767" s="178"/>
      <c r="D767" s="178"/>
      <c r="E767" s="179"/>
      <c r="F767" s="178"/>
      <c r="G767" s="178"/>
      <c r="H767" s="178"/>
      <c r="I767" s="180"/>
      <c r="J767" s="193"/>
      <c r="K767" s="193"/>
      <c r="L767" s="233"/>
    </row>
    <row r="768" spans="1:12">
      <c r="A768" s="4" t="s">
        <v>69</v>
      </c>
      <c r="B768" s="17" t="s">
        <v>74</v>
      </c>
      <c r="C768" s="17" t="s">
        <v>16</v>
      </c>
      <c r="D768" s="17" t="s">
        <v>14</v>
      </c>
      <c r="E768" s="17"/>
      <c r="F768" s="17"/>
      <c r="G768" s="17"/>
      <c r="H768" s="1"/>
      <c r="I768" s="16"/>
      <c r="J768" s="141">
        <f t="shared" ref="J768:K768" si="95">J769</f>
        <v>3919755.3</v>
      </c>
      <c r="K768" s="141">
        <f t="shared" si="95"/>
        <v>3845755.3</v>
      </c>
      <c r="L768" s="229">
        <f t="shared" si="94"/>
        <v>98.112127050379911</v>
      </c>
    </row>
    <row r="769" spans="1:12">
      <c r="A769" s="2" t="s">
        <v>107</v>
      </c>
      <c r="B769" s="1" t="s">
        <v>74</v>
      </c>
      <c r="C769" s="1" t="s">
        <v>16</v>
      </c>
      <c r="D769" s="1" t="s">
        <v>14</v>
      </c>
      <c r="E769" s="1" t="s">
        <v>105</v>
      </c>
      <c r="F769" s="1" t="s">
        <v>84</v>
      </c>
      <c r="G769" s="1" t="s">
        <v>194</v>
      </c>
      <c r="H769" s="1" t="s">
        <v>195</v>
      </c>
      <c r="I769" s="16"/>
      <c r="J769" s="102">
        <f>J770+J773+J776</f>
        <v>3919755.3</v>
      </c>
      <c r="K769" s="193">
        <f>K770+K773+K776</f>
        <v>3845755.3</v>
      </c>
      <c r="L769" s="233">
        <f t="shared" si="94"/>
        <v>98.112127050379911</v>
      </c>
    </row>
    <row r="770" spans="1:12" ht="115.5" customHeight="1">
      <c r="A770" s="111" t="s">
        <v>335</v>
      </c>
      <c r="B770" s="1" t="s">
        <v>74</v>
      </c>
      <c r="C770" s="1" t="s">
        <v>16</v>
      </c>
      <c r="D770" s="1" t="s">
        <v>14</v>
      </c>
      <c r="E770" s="1" t="s">
        <v>105</v>
      </c>
      <c r="F770" s="1" t="s">
        <v>84</v>
      </c>
      <c r="G770" s="1" t="s">
        <v>194</v>
      </c>
      <c r="H770" s="1" t="s">
        <v>245</v>
      </c>
      <c r="I770" s="16"/>
      <c r="J770" s="102">
        <f t="shared" ref="J770:K771" si="96">J771</f>
        <v>3240000</v>
      </c>
      <c r="K770" s="193">
        <f t="shared" si="96"/>
        <v>3166000</v>
      </c>
      <c r="L770" s="233">
        <f t="shared" si="94"/>
        <v>97.716049382716051</v>
      </c>
    </row>
    <row r="771" spans="1:12">
      <c r="A771" s="2" t="s">
        <v>39</v>
      </c>
      <c r="B771" s="1" t="s">
        <v>74</v>
      </c>
      <c r="C771" s="1" t="s">
        <v>16</v>
      </c>
      <c r="D771" s="1" t="s">
        <v>14</v>
      </c>
      <c r="E771" s="1" t="s">
        <v>105</v>
      </c>
      <c r="F771" s="1" t="s">
        <v>84</v>
      </c>
      <c r="G771" s="1" t="s">
        <v>194</v>
      </c>
      <c r="H771" s="1" t="s">
        <v>245</v>
      </c>
      <c r="I771" s="16" t="s">
        <v>40</v>
      </c>
      <c r="J771" s="102">
        <f t="shared" si="96"/>
        <v>3240000</v>
      </c>
      <c r="K771" s="193">
        <f t="shared" si="96"/>
        <v>3166000</v>
      </c>
      <c r="L771" s="233">
        <f t="shared" si="94"/>
        <v>97.716049382716051</v>
      </c>
    </row>
    <row r="772" spans="1:12">
      <c r="A772" s="7" t="s">
        <v>243</v>
      </c>
      <c r="B772" s="1" t="s">
        <v>74</v>
      </c>
      <c r="C772" s="1" t="s">
        <v>16</v>
      </c>
      <c r="D772" s="1" t="s">
        <v>14</v>
      </c>
      <c r="E772" s="1" t="s">
        <v>105</v>
      </c>
      <c r="F772" s="1" t="s">
        <v>84</v>
      </c>
      <c r="G772" s="1" t="s">
        <v>194</v>
      </c>
      <c r="H772" s="1" t="s">
        <v>245</v>
      </c>
      <c r="I772" s="16" t="s">
        <v>242</v>
      </c>
      <c r="J772" s="102">
        <v>3240000</v>
      </c>
      <c r="K772" s="193">
        <v>3166000</v>
      </c>
      <c r="L772" s="233">
        <f t="shared" si="94"/>
        <v>97.716049382716051</v>
      </c>
    </row>
    <row r="773" spans="1:12" s="181" customFormat="1" ht="13.5" customHeight="1">
      <c r="A773" s="186" t="s">
        <v>411</v>
      </c>
      <c r="B773" s="178" t="s">
        <v>74</v>
      </c>
      <c r="C773" s="182" t="s">
        <v>16</v>
      </c>
      <c r="D773" s="182" t="s">
        <v>14</v>
      </c>
      <c r="E773" s="178" t="s">
        <v>105</v>
      </c>
      <c r="F773" s="178" t="s">
        <v>84</v>
      </c>
      <c r="G773" s="178" t="s">
        <v>194</v>
      </c>
      <c r="H773" s="44" t="s">
        <v>412</v>
      </c>
      <c r="I773" s="44"/>
      <c r="J773" s="193">
        <f>J774</f>
        <v>100000</v>
      </c>
      <c r="K773" s="193">
        <f>K774</f>
        <v>100000</v>
      </c>
      <c r="L773" s="233">
        <f t="shared" si="94"/>
        <v>100</v>
      </c>
    </row>
    <row r="774" spans="1:12" s="181" customFormat="1" ht="13.5" customHeight="1">
      <c r="A774" s="183" t="s">
        <v>39</v>
      </c>
      <c r="B774" s="178" t="s">
        <v>74</v>
      </c>
      <c r="C774" s="182" t="s">
        <v>16</v>
      </c>
      <c r="D774" s="182" t="s">
        <v>14</v>
      </c>
      <c r="E774" s="178" t="s">
        <v>105</v>
      </c>
      <c r="F774" s="178" t="s">
        <v>84</v>
      </c>
      <c r="G774" s="178" t="s">
        <v>194</v>
      </c>
      <c r="H774" s="44" t="s">
        <v>412</v>
      </c>
      <c r="I774" s="44" t="s">
        <v>40</v>
      </c>
      <c r="J774" s="193">
        <f>J775</f>
        <v>100000</v>
      </c>
      <c r="K774" s="193">
        <f>K775</f>
        <v>100000</v>
      </c>
      <c r="L774" s="233">
        <f t="shared" si="94"/>
        <v>100</v>
      </c>
    </row>
    <row r="775" spans="1:12" s="181" customFormat="1" ht="13.5" customHeight="1">
      <c r="A775" s="184" t="s">
        <v>243</v>
      </c>
      <c r="B775" s="178" t="s">
        <v>74</v>
      </c>
      <c r="C775" s="182" t="s">
        <v>16</v>
      </c>
      <c r="D775" s="182" t="s">
        <v>14</v>
      </c>
      <c r="E775" s="178" t="s">
        <v>105</v>
      </c>
      <c r="F775" s="178" t="s">
        <v>84</v>
      </c>
      <c r="G775" s="178" t="s">
        <v>194</v>
      </c>
      <c r="H775" s="44" t="s">
        <v>412</v>
      </c>
      <c r="I775" s="44" t="s">
        <v>242</v>
      </c>
      <c r="J775" s="193">
        <v>100000</v>
      </c>
      <c r="K775" s="193">
        <v>100000</v>
      </c>
      <c r="L775" s="233">
        <f t="shared" si="94"/>
        <v>100</v>
      </c>
    </row>
    <row r="776" spans="1:12" s="181" customFormat="1" ht="66" customHeight="1">
      <c r="A776" s="183" t="s">
        <v>104</v>
      </c>
      <c r="B776" s="178" t="s">
        <v>74</v>
      </c>
      <c r="C776" s="182" t="s">
        <v>16</v>
      </c>
      <c r="D776" s="182" t="s">
        <v>14</v>
      </c>
      <c r="E776" s="182" t="s">
        <v>105</v>
      </c>
      <c r="F776" s="182" t="s">
        <v>84</v>
      </c>
      <c r="G776" s="182" t="s">
        <v>194</v>
      </c>
      <c r="H776" s="182" t="s">
        <v>350</v>
      </c>
      <c r="I776" s="180"/>
      <c r="J776" s="193">
        <f>J778</f>
        <v>579755.30000000005</v>
      </c>
      <c r="K776" s="193">
        <f>K778</f>
        <v>579755.30000000005</v>
      </c>
      <c r="L776" s="233">
        <f t="shared" si="94"/>
        <v>100</v>
      </c>
    </row>
    <row r="777" spans="1:12" s="181" customFormat="1" ht="51">
      <c r="A777" s="112" t="s">
        <v>169</v>
      </c>
      <c r="B777" s="178" t="s">
        <v>74</v>
      </c>
      <c r="C777" s="182" t="s">
        <v>16</v>
      </c>
      <c r="D777" s="182" t="s">
        <v>14</v>
      </c>
      <c r="E777" s="182" t="s">
        <v>105</v>
      </c>
      <c r="F777" s="182" t="s">
        <v>84</v>
      </c>
      <c r="G777" s="182" t="s">
        <v>194</v>
      </c>
      <c r="H777" s="182" t="s">
        <v>350</v>
      </c>
      <c r="I777" s="180"/>
      <c r="J777" s="193">
        <f>J778</f>
        <v>579755.30000000005</v>
      </c>
      <c r="K777" s="193">
        <f>K778</f>
        <v>579755.30000000005</v>
      </c>
      <c r="L777" s="233">
        <f t="shared" si="94"/>
        <v>100</v>
      </c>
    </row>
    <row r="778" spans="1:12" s="181" customFormat="1">
      <c r="A778" s="183" t="s">
        <v>39</v>
      </c>
      <c r="B778" s="178" t="s">
        <v>74</v>
      </c>
      <c r="C778" s="182" t="s">
        <v>16</v>
      </c>
      <c r="D778" s="182" t="s">
        <v>14</v>
      </c>
      <c r="E778" s="182" t="s">
        <v>105</v>
      </c>
      <c r="F778" s="182" t="s">
        <v>84</v>
      </c>
      <c r="G778" s="182" t="s">
        <v>194</v>
      </c>
      <c r="H778" s="182" t="s">
        <v>350</v>
      </c>
      <c r="I778" s="180" t="s">
        <v>40</v>
      </c>
      <c r="J778" s="193">
        <f>J779</f>
        <v>579755.30000000005</v>
      </c>
      <c r="K778" s="193">
        <f>K779</f>
        <v>579755.30000000005</v>
      </c>
      <c r="L778" s="233">
        <f t="shared" si="94"/>
        <v>100</v>
      </c>
    </row>
    <row r="779" spans="1:12" s="181" customFormat="1">
      <c r="A779" s="184" t="s">
        <v>243</v>
      </c>
      <c r="B779" s="178" t="s">
        <v>74</v>
      </c>
      <c r="C779" s="182" t="s">
        <v>16</v>
      </c>
      <c r="D779" s="182" t="s">
        <v>14</v>
      </c>
      <c r="E779" s="182" t="s">
        <v>105</v>
      </c>
      <c r="F779" s="182" t="s">
        <v>84</v>
      </c>
      <c r="G779" s="182" t="s">
        <v>194</v>
      </c>
      <c r="H779" s="182" t="s">
        <v>350</v>
      </c>
      <c r="I779" s="180" t="s">
        <v>242</v>
      </c>
      <c r="J779" s="193">
        <v>579755.30000000005</v>
      </c>
      <c r="K779" s="193">
        <v>579755.30000000005</v>
      </c>
      <c r="L779" s="233">
        <f t="shared" si="94"/>
        <v>100</v>
      </c>
    </row>
    <row r="780" spans="1:12">
      <c r="A780" s="7"/>
      <c r="B780" s="1"/>
      <c r="C780" s="1"/>
      <c r="D780" s="1"/>
      <c r="E780" s="1"/>
      <c r="F780" s="1"/>
      <c r="G780" s="1"/>
      <c r="H780" s="1"/>
      <c r="I780" s="16"/>
      <c r="J780" s="102"/>
      <c r="K780" s="193"/>
      <c r="L780" s="233"/>
    </row>
    <row r="781" spans="1:12" ht="15.75">
      <c r="A781" s="167" t="s">
        <v>51</v>
      </c>
      <c r="B781" s="32" t="s">
        <v>74</v>
      </c>
      <c r="C781" s="32" t="s">
        <v>18</v>
      </c>
      <c r="D781" s="32"/>
      <c r="E781" s="32"/>
      <c r="F781" s="32"/>
      <c r="G781" s="32"/>
      <c r="H781" s="32"/>
      <c r="I781" s="168"/>
      <c r="J781" s="140">
        <f>J800+J782+J788</f>
        <v>7032581</v>
      </c>
      <c r="K781" s="140">
        <f>K800+K782+K788</f>
        <v>7032581</v>
      </c>
      <c r="L781" s="228">
        <f t="shared" si="94"/>
        <v>100</v>
      </c>
    </row>
    <row r="782" spans="1:12" s="201" customFormat="1">
      <c r="A782" s="74" t="s">
        <v>70</v>
      </c>
      <c r="B782" s="17" t="s">
        <v>74</v>
      </c>
      <c r="C782" s="17" t="s">
        <v>18</v>
      </c>
      <c r="D782" s="17" t="s">
        <v>20</v>
      </c>
      <c r="E782" s="17"/>
      <c r="F782" s="17"/>
      <c r="G782" s="17"/>
      <c r="H782" s="17"/>
      <c r="I782" s="36"/>
      <c r="J782" s="141">
        <f t="shared" ref="J782:K782" si="97">J783</f>
        <v>97414</v>
      </c>
      <c r="K782" s="141">
        <f t="shared" si="97"/>
        <v>97414</v>
      </c>
      <c r="L782" s="229">
        <f t="shared" si="94"/>
        <v>100</v>
      </c>
    </row>
    <row r="783" spans="1:12" s="199" customFormat="1">
      <c r="A783" s="183" t="s">
        <v>107</v>
      </c>
      <c r="B783" s="194" t="s">
        <v>74</v>
      </c>
      <c r="C783" s="194" t="s">
        <v>18</v>
      </c>
      <c r="D783" s="194" t="s">
        <v>20</v>
      </c>
      <c r="E783" s="194" t="s">
        <v>105</v>
      </c>
      <c r="F783" s="194" t="s">
        <v>84</v>
      </c>
      <c r="G783" s="194" t="s">
        <v>194</v>
      </c>
      <c r="H783" s="194" t="s">
        <v>195</v>
      </c>
      <c r="I783" s="164"/>
      <c r="J783" s="165">
        <f>+J784</f>
        <v>97414</v>
      </c>
      <c r="K783" s="165">
        <f>+K784</f>
        <v>97414</v>
      </c>
      <c r="L783" s="233">
        <f t="shared" si="94"/>
        <v>100</v>
      </c>
    </row>
    <row r="784" spans="1:12" s="181" customFormat="1" ht="63.75">
      <c r="A784" s="111" t="s">
        <v>264</v>
      </c>
      <c r="B784" s="178" t="s">
        <v>74</v>
      </c>
      <c r="C784" s="194" t="s">
        <v>18</v>
      </c>
      <c r="D784" s="194" t="s">
        <v>20</v>
      </c>
      <c r="E784" s="178" t="s">
        <v>105</v>
      </c>
      <c r="F784" s="178" t="s">
        <v>84</v>
      </c>
      <c r="G784" s="178" t="s">
        <v>194</v>
      </c>
      <c r="H784" s="88" t="s">
        <v>246</v>
      </c>
      <c r="I784" s="136"/>
      <c r="J784" s="193">
        <f>J785</f>
        <v>97414</v>
      </c>
      <c r="K784" s="193">
        <f>K785</f>
        <v>97414</v>
      </c>
      <c r="L784" s="233">
        <f t="shared" si="94"/>
        <v>100</v>
      </c>
    </row>
    <row r="785" spans="1:12" s="181" customFormat="1">
      <c r="A785" s="183" t="s">
        <v>39</v>
      </c>
      <c r="B785" s="178" t="s">
        <v>74</v>
      </c>
      <c r="C785" s="194" t="s">
        <v>18</v>
      </c>
      <c r="D785" s="194" t="s">
        <v>20</v>
      </c>
      <c r="E785" s="178" t="s">
        <v>105</v>
      </c>
      <c r="F785" s="178" t="s">
        <v>84</v>
      </c>
      <c r="G785" s="178" t="s">
        <v>194</v>
      </c>
      <c r="H785" s="182" t="s">
        <v>246</v>
      </c>
      <c r="I785" s="137" t="s">
        <v>40</v>
      </c>
      <c r="J785" s="151">
        <f>J786</f>
        <v>97414</v>
      </c>
      <c r="K785" s="151">
        <f>K786</f>
        <v>97414</v>
      </c>
      <c r="L785" s="233">
        <f t="shared" si="94"/>
        <v>100</v>
      </c>
    </row>
    <row r="786" spans="1:12" s="181" customFormat="1">
      <c r="A786" s="184" t="s">
        <v>243</v>
      </c>
      <c r="B786" s="178" t="s">
        <v>74</v>
      </c>
      <c r="C786" s="194" t="s">
        <v>18</v>
      </c>
      <c r="D786" s="194" t="s">
        <v>20</v>
      </c>
      <c r="E786" s="178" t="s">
        <v>105</v>
      </c>
      <c r="F786" s="178" t="s">
        <v>84</v>
      </c>
      <c r="G786" s="178" t="s">
        <v>194</v>
      </c>
      <c r="H786" s="180" t="s">
        <v>246</v>
      </c>
      <c r="I786" s="137" t="s">
        <v>242</v>
      </c>
      <c r="J786" s="193">
        <v>97414</v>
      </c>
      <c r="K786" s="193">
        <v>97414</v>
      </c>
      <c r="L786" s="233">
        <f t="shared" si="94"/>
        <v>100</v>
      </c>
    </row>
    <row r="787" spans="1:12" s="199" customFormat="1">
      <c r="A787" s="200"/>
      <c r="B787" s="163"/>
      <c r="C787" s="163"/>
      <c r="D787" s="163"/>
      <c r="E787" s="163"/>
      <c r="F787" s="163"/>
      <c r="G787" s="163"/>
      <c r="H787" s="163"/>
      <c r="I787" s="164"/>
      <c r="J787" s="165"/>
      <c r="K787" s="165"/>
      <c r="L787" s="165"/>
    </row>
    <row r="788" spans="1:12" s="201" customFormat="1">
      <c r="A788" s="74" t="s">
        <v>52</v>
      </c>
      <c r="B788" s="17" t="s">
        <v>74</v>
      </c>
      <c r="C788" s="17" t="s">
        <v>18</v>
      </c>
      <c r="D788" s="17" t="s">
        <v>17</v>
      </c>
      <c r="E788" s="17"/>
      <c r="F788" s="17"/>
      <c r="G788" s="17"/>
      <c r="H788" s="17"/>
      <c r="I788" s="36"/>
      <c r="J788" s="141">
        <f>+J789</f>
        <v>2624225</v>
      </c>
      <c r="K788" s="141">
        <f>+K789</f>
        <v>2624225</v>
      </c>
      <c r="L788" s="229">
        <f>K788/J788*100</f>
        <v>100</v>
      </c>
    </row>
    <row r="789" spans="1:12" s="199" customFormat="1">
      <c r="A789" s="183" t="s">
        <v>107</v>
      </c>
      <c r="B789" s="194" t="s">
        <v>74</v>
      </c>
      <c r="C789" s="194" t="s">
        <v>18</v>
      </c>
      <c r="D789" s="194" t="s">
        <v>17</v>
      </c>
      <c r="E789" s="194" t="s">
        <v>105</v>
      </c>
      <c r="F789" s="194" t="s">
        <v>84</v>
      </c>
      <c r="G789" s="194" t="s">
        <v>194</v>
      </c>
      <c r="H789" s="194" t="s">
        <v>195</v>
      </c>
      <c r="I789" s="164"/>
      <c r="J789" s="165">
        <f>+J790+J793+J796</f>
        <v>2624225</v>
      </c>
      <c r="K789" s="165">
        <f>+K790+K793+K796</f>
        <v>2624225</v>
      </c>
      <c r="L789" s="234">
        <f>K789/J789*100</f>
        <v>100</v>
      </c>
    </row>
    <row r="790" spans="1:12" s="181" customFormat="1" ht="51">
      <c r="A790" s="111" t="s">
        <v>252</v>
      </c>
      <c r="B790" s="178" t="s">
        <v>74</v>
      </c>
      <c r="C790" s="194" t="s">
        <v>18</v>
      </c>
      <c r="D790" s="194" t="s">
        <v>17</v>
      </c>
      <c r="E790" s="178" t="s">
        <v>105</v>
      </c>
      <c r="F790" s="178" t="s">
        <v>84</v>
      </c>
      <c r="G790" s="178" t="s">
        <v>194</v>
      </c>
      <c r="H790" s="182" t="s">
        <v>244</v>
      </c>
      <c r="I790" s="137"/>
      <c r="J790" s="151">
        <f>J791</f>
        <v>302225</v>
      </c>
      <c r="K790" s="151">
        <f>K791</f>
        <v>302225</v>
      </c>
      <c r="L790" s="234">
        <f t="shared" ref="L790:L798" si="98">K790/J790*100</f>
        <v>100</v>
      </c>
    </row>
    <row r="791" spans="1:12" s="181" customFormat="1">
      <c r="A791" s="183" t="s">
        <v>39</v>
      </c>
      <c r="B791" s="178" t="s">
        <v>74</v>
      </c>
      <c r="C791" s="194" t="s">
        <v>18</v>
      </c>
      <c r="D791" s="194" t="s">
        <v>17</v>
      </c>
      <c r="E791" s="178" t="s">
        <v>105</v>
      </c>
      <c r="F791" s="178" t="s">
        <v>84</v>
      </c>
      <c r="G791" s="178" t="s">
        <v>194</v>
      </c>
      <c r="H791" s="180" t="s">
        <v>244</v>
      </c>
      <c r="I791" s="137" t="s">
        <v>40</v>
      </c>
      <c r="J791" s="193">
        <f>J792</f>
        <v>302225</v>
      </c>
      <c r="K791" s="193">
        <f>K792</f>
        <v>302225</v>
      </c>
      <c r="L791" s="234">
        <f t="shared" si="98"/>
        <v>100</v>
      </c>
    </row>
    <row r="792" spans="1:12" s="181" customFormat="1">
      <c r="A792" s="184" t="s">
        <v>243</v>
      </c>
      <c r="B792" s="178" t="s">
        <v>74</v>
      </c>
      <c r="C792" s="194" t="s">
        <v>18</v>
      </c>
      <c r="D792" s="194" t="s">
        <v>17</v>
      </c>
      <c r="E792" s="178" t="s">
        <v>105</v>
      </c>
      <c r="F792" s="178" t="s">
        <v>84</v>
      </c>
      <c r="G792" s="178" t="s">
        <v>194</v>
      </c>
      <c r="H792" s="180" t="s">
        <v>244</v>
      </c>
      <c r="I792" s="122" t="s">
        <v>242</v>
      </c>
      <c r="J792" s="151">
        <v>302225</v>
      </c>
      <c r="K792" s="151">
        <v>302225</v>
      </c>
      <c r="L792" s="234">
        <f t="shared" si="98"/>
        <v>100</v>
      </c>
    </row>
    <row r="793" spans="1:12" s="181" customFormat="1" ht="25.5">
      <c r="A793" s="5" t="s">
        <v>168</v>
      </c>
      <c r="B793" s="178" t="s">
        <v>74</v>
      </c>
      <c r="C793" s="194" t="s">
        <v>18</v>
      </c>
      <c r="D793" s="194" t="s">
        <v>17</v>
      </c>
      <c r="E793" s="178" t="s">
        <v>105</v>
      </c>
      <c r="F793" s="178" t="s">
        <v>84</v>
      </c>
      <c r="G793" s="178" t="s">
        <v>194</v>
      </c>
      <c r="H793" s="182" t="s">
        <v>235</v>
      </c>
      <c r="I793" s="210"/>
      <c r="J793" s="193">
        <f>J794</f>
        <v>800000</v>
      </c>
      <c r="K793" s="193">
        <f>K794</f>
        <v>800000</v>
      </c>
      <c r="L793" s="234">
        <f t="shared" si="98"/>
        <v>100</v>
      </c>
    </row>
    <row r="794" spans="1:12" s="181" customFormat="1">
      <c r="A794" s="183" t="s">
        <v>39</v>
      </c>
      <c r="B794" s="178" t="s">
        <v>74</v>
      </c>
      <c r="C794" s="194" t="s">
        <v>18</v>
      </c>
      <c r="D794" s="194" t="s">
        <v>17</v>
      </c>
      <c r="E794" s="178" t="s">
        <v>105</v>
      </c>
      <c r="F794" s="178" t="s">
        <v>84</v>
      </c>
      <c r="G794" s="178" t="s">
        <v>194</v>
      </c>
      <c r="H794" s="182" t="s">
        <v>235</v>
      </c>
      <c r="I794" s="210" t="s">
        <v>40</v>
      </c>
      <c r="J794" s="193">
        <f>J795</f>
        <v>800000</v>
      </c>
      <c r="K794" s="193">
        <f>K795</f>
        <v>800000</v>
      </c>
      <c r="L794" s="234">
        <f t="shared" si="98"/>
        <v>100</v>
      </c>
    </row>
    <row r="795" spans="1:12" s="181" customFormat="1">
      <c r="A795" s="184" t="s">
        <v>243</v>
      </c>
      <c r="B795" s="178" t="s">
        <v>74</v>
      </c>
      <c r="C795" s="194" t="s">
        <v>18</v>
      </c>
      <c r="D795" s="194" t="s">
        <v>17</v>
      </c>
      <c r="E795" s="178" t="s">
        <v>105</v>
      </c>
      <c r="F795" s="178" t="s">
        <v>84</v>
      </c>
      <c r="G795" s="178" t="s">
        <v>194</v>
      </c>
      <c r="H795" s="182" t="s">
        <v>235</v>
      </c>
      <c r="I795" s="210" t="s">
        <v>242</v>
      </c>
      <c r="J795" s="193">
        <v>800000</v>
      </c>
      <c r="K795" s="193">
        <v>800000</v>
      </c>
      <c r="L795" s="234">
        <f t="shared" si="98"/>
        <v>100</v>
      </c>
    </row>
    <row r="796" spans="1:12" s="181" customFormat="1">
      <c r="A796" s="184" t="s">
        <v>461</v>
      </c>
      <c r="B796" s="178" t="s">
        <v>74</v>
      </c>
      <c r="C796" s="194" t="s">
        <v>18</v>
      </c>
      <c r="D796" s="194" t="s">
        <v>17</v>
      </c>
      <c r="E796" s="178" t="s">
        <v>105</v>
      </c>
      <c r="F796" s="178" t="s">
        <v>84</v>
      </c>
      <c r="G796" s="178" t="s">
        <v>194</v>
      </c>
      <c r="H796" s="182" t="s">
        <v>460</v>
      </c>
      <c r="I796" s="210"/>
      <c r="J796" s="193">
        <f>J797</f>
        <v>1522000</v>
      </c>
      <c r="K796" s="193">
        <f>K797</f>
        <v>1522000</v>
      </c>
      <c r="L796" s="234">
        <f t="shared" si="98"/>
        <v>100</v>
      </c>
    </row>
    <row r="797" spans="1:12" s="181" customFormat="1">
      <c r="A797" s="183" t="s">
        <v>39</v>
      </c>
      <c r="B797" s="178" t="s">
        <v>74</v>
      </c>
      <c r="C797" s="194" t="s">
        <v>18</v>
      </c>
      <c r="D797" s="194" t="s">
        <v>17</v>
      </c>
      <c r="E797" s="178" t="s">
        <v>105</v>
      </c>
      <c r="F797" s="178" t="s">
        <v>84</v>
      </c>
      <c r="G797" s="178" t="s">
        <v>194</v>
      </c>
      <c r="H797" s="182" t="s">
        <v>460</v>
      </c>
      <c r="I797" s="210" t="s">
        <v>40</v>
      </c>
      <c r="J797" s="193">
        <f>J798</f>
        <v>1522000</v>
      </c>
      <c r="K797" s="193">
        <f>K798</f>
        <v>1522000</v>
      </c>
      <c r="L797" s="234">
        <f t="shared" si="98"/>
        <v>100</v>
      </c>
    </row>
    <row r="798" spans="1:12" s="181" customFormat="1">
      <c r="A798" s="184" t="s">
        <v>243</v>
      </c>
      <c r="B798" s="178" t="s">
        <v>74</v>
      </c>
      <c r="C798" s="194" t="s">
        <v>18</v>
      </c>
      <c r="D798" s="194" t="s">
        <v>17</v>
      </c>
      <c r="E798" s="178" t="s">
        <v>105</v>
      </c>
      <c r="F798" s="178" t="s">
        <v>84</v>
      </c>
      <c r="G798" s="178" t="s">
        <v>194</v>
      </c>
      <c r="H798" s="182" t="s">
        <v>460</v>
      </c>
      <c r="I798" s="210" t="s">
        <v>242</v>
      </c>
      <c r="J798" s="193">
        <v>1522000</v>
      </c>
      <c r="K798" s="193">
        <v>1522000</v>
      </c>
      <c r="L798" s="234">
        <f t="shared" si="98"/>
        <v>100</v>
      </c>
    </row>
    <row r="799" spans="1:12" s="199" customFormat="1">
      <c r="A799" s="200"/>
      <c r="B799" s="163"/>
      <c r="C799" s="163"/>
      <c r="D799" s="163"/>
      <c r="E799" s="163"/>
      <c r="F799" s="163"/>
      <c r="G799" s="163"/>
      <c r="H799" s="163"/>
      <c r="I799" s="164"/>
      <c r="J799" s="165"/>
      <c r="K799" s="165"/>
      <c r="L799" s="165"/>
    </row>
    <row r="800" spans="1:12" s="201" customFormat="1">
      <c r="A800" s="74" t="s">
        <v>81</v>
      </c>
      <c r="B800" s="17" t="s">
        <v>74</v>
      </c>
      <c r="C800" s="17" t="s">
        <v>18</v>
      </c>
      <c r="D800" s="17" t="s">
        <v>13</v>
      </c>
      <c r="E800" s="17"/>
      <c r="F800" s="17"/>
      <c r="G800" s="17"/>
      <c r="H800" s="17"/>
      <c r="I800" s="36"/>
      <c r="J800" s="141">
        <f>J801+J805</f>
        <v>4310942</v>
      </c>
      <c r="K800" s="141">
        <f>K801+K805</f>
        <v>4310942</v>
      </c>
      <c r="L800" s="229">
        <f>K800/J800*100</f>
        <v>100</v>
      </c>
    </row>
    <row r="801" spans="1:12" ht="39.75" customHeight="1">
      <c r="A801" s="184" t="s">
        <v>464</v>
      </c>
      <c r="B801" s="107" t="s">
        <v>74</v>
      </c>
      <c r="C801" s="107" t="s">
        <v>18</v>
      </c>
      <c r="D801" s="107" t="s">
        <v>13</v>
      </c>
      <c r="E801" s="107" t="s">
        <v>286</v>
      </c>
      <c r="F801" s="107" t="s">
        <v>84</v>
      </c>
      <c r="G801" s="107" t="s">
        <v>194</v>
      </c>
      <c r="H801" s="1" t="s">
        <v>195</v>
      </c>
      <c r="I801" s="20"/>
      <c r="J801" s="142">
        <f t="shared" ref="J801:K803" si="99">J802</f>
        <v>2580000</v>
      </c>
      <c r="K801" s="195">
        <f t="shared" si="99"/>
        <v>2580000</v>
      </c>
      <c r="L801" s="233">
        <f>K801/J801*100</f>
        <v>100</v>
      </c>
    </row>
    <row r="802" spans="1:12" s="181" customFormat="1" ht="15" customHeight="1">
      <c r="A802" s="184" t="s">
        <v>391</v>
      </c>
      <c r="B802" s="194" t="s">
        <v>74</v>
      </c>
      <c r="C802" s="194" t="s">
        <v>18</v>
      </c>
      <c r="D802" s="194" t="s">
        <v>13</v>
      </c>
      <c r="E802" s="194" t="s">
        <v>286</v>
      </c>
      <c r="F802" s="194" t="s">
        <v>84</v>
      </c>
      <c r="G802" s="194" t="s">
        <v>194</v>
      </c>
      <c r="H802" s="182" t="s">
        <v>392</v>
      </c>
      <c r="I802" s="187"/>
      <c r="J802" s="195">
        <f t="shared" si="99"/>
        <v>2580000</v>
      </c>
      <c r="K802" s="195">
        <f t="shared" si="99"/>
        <v>2580000</v>
      </c>
      <c r="L802" s="233">
        <f t="shared" ref="L802:L823" si="100">K802/J802*100</f>
        <v>100</v>
      </c>
    </row>
    <row r="803" spans="1:12" s="181" customFormat="1">
      <c r="A803" s="183" t="s">
        <v>39</v>
      </c>
      <c r="B803" s="194" t="s">
        <v>74</v>
      </c>
      <c r="C803" s="194" t="s">
        <v>18</v>
      </c>
      <c r="D803" s="194" t="s">
        <v>13</v>
      </c>
      <c r="E803" s="194" t="s">
        <v>286</v>
      </c>
      <c r="F803" s="194" t="s">
        <v>84</v>
      </c>
      <c r="G803" s="194" t="s">
        <v>194</v>
      </c>
      <c r="H803" s="182" t="s">
        <v>392</v>
      </c>
      <c r="I803" s="196" t="s">
        <v>40</v>
      </c>
      <c r="J803" s="195">
        <f t="shared" si="99"/>
        <v>2580000</v>
      </c>
      <c r="K803" s="195">
        <f t="shared" si="99"/>
        <v>2580000</v>
      </c>
      <c r="L803" s="233">
        <f t="shared" si="100"/>
        <v>100</v>
      </c>
    </row>
    <row r="804" spans="1:12" s="181" customFormat="1">
      <c r="A804" s="184" t="s">
        <v>243</v>
      </c>
      <c r="B804" s="194" t="s">
        <v>74</v>
      </c>
      <c r="C804" s="194" t="s">
        <v>18</v>
      </c>
      <c r="D804" s="194" t="s">
        <v>13</v>
      </c>
      <c r="E804" s="194" t="s">
        <v>286</v>
      </c>
      <c r="F804" s="194" t="s">
        <v>84</v>
      </c>
      <c r="G804" s="194" t="s">
        <v>194</v>
      </c>
      <c r="H804" s="182" t="s">
        <v>392</v>
      </c>
      <c r="I804" s="196" t="s">
        <v>242</v>
      </c>
      <c r="J804" s="195">
        <v>2580000</v>
      </c>
      <c r="K804" s="195">
        <v>2580000</v>
      </c>
      <c r="L804" s="233">
        <f t="shared" si="100"/>
        <v>100</v>
      </c>
    </row>
    <row r="805" spans="1:12">
      <c r="A805" s="2" t="s">
        <v>107</v>
      </c>
      <c r="B805" s="107" t="s">
        <v>74</v>
      </c>
      <c r="C805" s="107" t="s">
        <v>18</v>
      </c>
      <c r="D805" s="107" t="s">
        <v>13</v>
      </c>
      <c r="E805" s="107" t="s">
        <v>105</v>
      </c>
      <c r="F805" s="107" t="s">
        <v>84</v>
      </c>
      <c r="G805" s="107" t="s">
        <v>194</v>
      </c>
      <c r="H805" s="1" t="s">
        <v>195</v>
      </c>
      <c r="I805" s="160"/>
      <c r="J805" s="142">
        <f>+J806+J809+J812+J815+J821+J818</f>
        <v>1730942</v>
      </c>
      <c r="K805" s="195">
        <f>+K806+K809+K812+K815+K821+K818</f>
        <v>1730942</v>
      </c>
      <c r="L805" s="233">
        <f t="shared" si="100"/>
        <v>100</v>
      </c>
    </row>
    <row r="806" spans="1:12" s="181" customFormat="1" ht="51">
      <c r="A806" s="111" t="s">
        <v>253</v>
      </c>
      <c r="B806" s="178" t="s">
        <v>74</v>
      </c>
      <c r="C806" s="194" t="s">
        <v>18</v>
      </c>
      <c r="D806" s="194" t="s">
        <v>13</v>
      </c>
      <c r="E806" s="178" t="s">
        <v>105</v>
      </c>
      <c r="F806" s="178" t="s">
        <v>84</v>
      </c>
      <c r="G806" s="178" t="s">
        <v>194</v>
      </c>
      <c r="H806" s="88" t="s">
        <v>247</v>
      </c>
      <c r="I806" s="137"/>
      <c r="J806" s="193">
        <f>J807</f>
        <v>34980</v>
      </c>
      <c r="K806" s="193">
        <f>K807</f>
        <v>34980</v>
      </c>
      <c r="L806" s="233">
        <f t="shared" si="100"/>
        <v>100</v>
      </c>
    </row>
    <row r="807" spans="1:12" s="181" customFormat="1">
      <c r="A807" s="183" t="s">
        <v>39</v>
      </c>
      <c r="B807" s="178" t="s">
        <v>74</v>
      </c>
      <c r="C807" s="194" t="s">
        <v>18</v>
      </c>
      <c r="D807" s="194" t="s">
        <v>13</v>
      </c>
      <c r="E807" s="178" t="s">
        <v>105</v>
      </c>
      <c r="F807" s="178" t="s">
        <v>84</v>
      </c>
      <c r="G807" s="178" t="s">
        <v>194</v>
      </c>
      <c r="H807" s="180" t="s">
        <v>247</v>
      </c>
      <c r="I807" s="136" t="s">
        <v>40</v>
      </c>
      <c r="J807" s="193">
        <f>J808</f>
        <v>34980</v>
      </c>
      <c r="K807" s="193">
        <f>K808</f>
        <v>34980</v>
      </c>
      <c r="L807" s="233">
        <f t="shared" si="100"/>
        <v>100</v>
      </c>
    </row>
    <row r="808" spans="1:12" s="181" customFormat="1">
      <c r="A808" s="184" t="s">
        <v>243</v>
      </c>
      <c r="B808" s="178" t="s">
        <v>74</v>
      </c>
      <c r="C808" s="194" t="s">
        <v>18</v>
      </c>
      <c r="D808" s="194" t="s">
        <v>13</v>
      </c>
      <c r="E808" s="178" t="s">
        <v>105</v>
      </c>
      <c r="F808" s="178" t="s">
        <v>84</v>
      </c>
      <c r="G808" s="178" t="s">
        <v>194</v>
      </c>
      <c r="H808" s="180" t="s">
        <v>247</v>
      </c>
      <c r="I808" s="136" t="s">
        <v>242</v>
      </c>
      <c r="J808" s="151">
        <v>34980</v>
      </c>
      <c r="K808" s="151">
        <v>34980</v>
      </c>
      <c r="L808" s="233">
        <f t="shared" si="100"/>
        <v>100</v>
      </c>
    </row>
    <row r="809" spans="1:12" s="181" customFormat="1" ht="39.75" customHeight="1">
      <c r="A809" s="111" t="s">
        <v>336</v>
      </c>
      <c r="B809" s="178" t="s">
        <v>74</v>
      </c>
      <c r="C809" s="194" t="s">
        <v>18</v>
      </c>
      <c r="D809" s="194" t="s">
        <v>13</v>
      </c>
      <c r="E809" s="178" t="s">
        <v>105</v>
      </c>
      <c r="F809" s="178" t="s">
        <v>84</v>
      </c>
      <c r="G809" s="178" t="s">
        <v>194</v>
      </c>
      <c r="H809" s="182" t="s">
        <v>248</v>
      </c>
      <c r="I809" s="137"/>
      <c r="J809" s="193">
        <f>J810</f>
        <v>160325</v>
      </c>
      <c r="K809" s="193">
        <f>K810</f>
        <v>160325</v>
      </c>
      <c r="L809" s="233">
        <f t="shared" si="100"/>
        <v>100</v>
      </c>
    </row>
    <row r="810" spans="1:12" s="181" customFormat="1">
      <c r="A810" s="183" t="s">
        <v>39</v>
      </c>
      <c r="B810" s="178" t="s">
        <v>74</v>
      </c>
      <c r="C810" s="194" t="s">
        <v>18</v>
      </c>
      <c r="D810" s="194" t="s">
        <v>13</v>
      </c>
      <c r="E810" s="178" t="s">
        <v>105</v>
      </c>
      <c r="F810" s="178" t="s">
        <v>84</v>
      </c>
      <c r="G810" s="178" t="s">
        <v>194</v>
      </c>
      <c r="H810" s="182" t="s">
        <v>248</v>
      </c>
      <c r="I810" s="136" t="s">
        <v>40</v>
      </c>
      <c r="J810" s="193">
        <f>J811</f>
        <v>160325</v>
      </c>
      <c r="K810" s="193">
        <f>K811</f>
        <v>160325</v>
      </c>
      <c r="L810" s="233">
        <f t="shared" si="100"/>
        <v>100</v>
      </c>
    </row>
    <row r="811" spans="1:12" s="181" customFormat="1">
      <c r="A811" s="184" t="s">
        <v>243</v>
      </c>
      <c r="B811" s="178" t="s">
        <v>74</v>
      </c>
      <c r="C811" s="194" t="s">
        <v>18</v>
      </c>
      <c r="D811" s="194" t="s">
        <v>13</v>
      </c>
      <c r="E811" s="178" t="s">
        <v>105</v>
      </c>
      <c r="F811" s="178" t="s">
        <v>84</v>
      </c>
      <c r="G811" s="178" t="s">
        <v>194</v>
      </c>
      <c r="H811" s="180" t="s">
        <v>248</v>
      </c>
      <c r="I811" s="137" t="s">
        <v>242</v>
      </c>
      <c r="J811" s="193">
        <v>160325</v>
      </c>
      <c r="K811" s="193">
        <v>160325</v>
      </c>
      <c r="L811" s="233">
        <f t="shared" si="100"/>
        <v>100</v>
      </c>
    </row>
    <row r="812" spans="1:12" s="181" customFormat="1" ht="25.5">
      <c r="A812" s="111" t="s">
        <v>334</v>
      </c>
      <c r="B812" s="178" t="s">
        <v>74</v>
      </c>
      <c r="C812" s="194" t="s">
        <v>18</v>
      </c>
      <c r="D812" s="194" t="s">
        <v>13</v>
      </c>
      <c r="E812" s="178" t="s">
        <v>105</v>
      </c>
      <c r="F812" s="178" t="s">
        <v>84</v>
      </c>
      <c r="G812" s="178" t="s">
        <v>194</v>
      </c>
      <c r="H812" s="182" t="s">
        <v>249</v>
      </c>
      <c r="I812" s="122"/>
      <c r="J812" s="193">
        <f>J813</f>
        <v>160325</v>
      </c>
      <c r="K812" s="193">
        <f>K813</f>
        <v>160325</v>
      </c>
      <c r="L812" s="233">
        <f t="shared" si="100"/>
        <v>100</v>
      </c>
    </row>
    <row r="813" spans="1:12" s="181" customFormat="1">
      <c r="A813" s="183" t="s">
        <v>39</v>
      </c>
      <c r="B813" s="178" t="s">
        <v>74</v>
      </c>
      <c r="C813" s="194" t="s">
        <v>18</v>
      </c>
      <c r="D813" s="194" t="s">
        <v>13</v>
      </c>
      <c r="E813" s="178" t="s">
        <v>105</v>
      </c>
      <c r="F813" s="178" t="s">
        <v>84</v>
      </c>
      <c r="G813" s="178" t="s">
        <v>194</v>
      </c>
      <c r="H813" s="180" t="s">
        <v>249</v>
      </c>
      <c r="I813" s="136" t="s">
        <v>40</v>
      </c>
      <c r="J813" s="193">
        <f>J814</f>
        <v>160325</v>
      </c>
      <c r="K813" s="193">
        <f>K814</f>
        <v>160325</v>
      </c>
      <c r="L813" s="233">
        <f t="shared" si="100"/>
        <v>100</v>
      </c>
    </row>
    <row r="814" spans="1:12" s="181" customFormat="1">
      <c r="A814" s="184" t="s">
        <v>243</v>
      </c>
      <c r="B814" s="178" t="s">
        <v>74</v>
      </c>
      <c r="C814" s="194" t="s">
        <v>18</v>
      </c>
      <c r="D814" s="194" t="s">
        <v>13</v>
      </c>
      <c r="E814" s="178" t="s">
        <v>105</v>
      </c>
      <c r="F814" s="178" t="s">
        <v>84</v>
      </c>
      <c r="G814" s="178" t="s">
        <v>194</v>
      </c>
      <c r="H814" s="122" t="s">
        <v>249</v>
      </c>
      <c r="I814" s="135" t="s">
        <v>242</v>
      </c>
      <c r="J814" s="193">
        <v>160325</v>
      </c>
      <c r="K814" s="193">
        <v>160325</v>
      </c>
      <c r="L814" s="233">
        <f t="shared" si="100"/>
        <v>100</v>
      </c>
    </row>
    <row r="815" spans="1:12" s="181" customFormat="1" ht="38.25">
      <c r="A815" s="111" t="s">
        <v>254</v>
      </c>
      <c r="B815" s="178" t="s">
        <v>74</v>
      </c>
      <c r="C815" s="194" t="s">
        <v>18</v>
      </c>
      <c r="D815" s="194" t="s">
        <v>13</v>
      </c>
      <c r="E815" s="178" t="s">
        <v>105</v>
      </c>
      <c r="F815" s="178" t="s">
        <v>84</v>
      </c>
      <c r="G815" s="178" t="s">
        <v>194</v>
      </c>
      <c r="H815" s="182" t="s">
        <v>250</v>
      </c>
      <c r="I815" s="122"/>
      <c r="J815" s="151">
        <f>J816</f>
        <v>34980</v>
      </c>
      <c r="K815" s="151">
        <f>K816</f>
        <v>34980</v>
      </c>
      <c r="L815" s="233">
        <f t="shared" si="100"/>
        <v>100</v>
      </c>
    </row>
    <row r="816" spans="1:12" s="181" customFormat="1">
      <c r="A816" s="183" t="s">
        <v>39</v>
      </c>
      <c r="B816" s="178" t="s">
        <v>74</v>
      </c>
      <c r="C816" s="194" t="s">
        <v>18</v>
      </c>
      <c r="D816" s="194" t="s">
        <v>13</v>
      </c>
      <c r="E816" s="178" t="s">
        <v>105</v>
      </c>
      <c r="F816" s="178" t="s">
        <v>84</v>
      </c>
      <c r="G816" s="178" t="s">
        <v>194</v>
      </c>
      <c r="H816" s="182" t="s">
        <v>250</v>
      </c>
      <c r="I816" s="137" t="s">
        <v>40</v>
      </c>
      <c r="J816" s="152">
        <f>J817</f>
        <v>34980</v>
      </c>
      <c r="K816" s="152">
        <f>K817</f>
        <v>34980</v>
      </c>
      <c r="L816" s="233">
        <f t="shared" si="100"/>
        <v>100</v>
      </c>
    </row>
    <row r="817" spans="1:12" s="181" customFormat="1">
      <c r="A817" s="184" t="s">
        <v>243</v>
      </c>
      <c r="B817" s="178" t="s">
        <v>74</v>
      </c>
      <c r="C817" s="194" t="s">
        <v>18</v>
      </c>
      <c r="D817" s="194" t="s">
        <v>13</v>
      </c>
      <c r="E817" s="178" t="s">
        <v>105</v>
      </c>
      <c r="F817" s="178" t="s">
        <v>84</v>
      </c>
      <c r="G817" s="178" t="s">
        <v>194</v>
      </c>
      <c r="H817" s="182" t="s">
        <v>250</v>
      </c>
      <c r="I817" s="136" t="s">
        <v>242</v>
      </c>
      <c r="J817" s="193">
        <f>36168-1188</f>
        <v>34980</v>
      </c>
      <c r="K817" s="193">
        <v>34980</v>
      </c>
      <c r="L817" s="233">
        <f t="shared" si="100"/>
        <v>100</v>
      </c>
    </row>
    <row r="818" spans="1:12" s="181" customFormat="1" ht="25.5">
      <c r="A818" s="5" t="s">
        <v>168</v>
      </c>
      <c r="B818" s="178" t="s">
        <v>74</v>
      </c>
      <c r="C818" s="194" t="s">
        <v>18</v>
      </c>
      <c r="D818" s="194" t="s">
        <v>13</v>
      </c>
      <c r="E818" s="178" t="s">
        <v>105</v>
      </c>
      <c r="F818" s="178" t="s">
        <v>84</v>
      </c>
      <c r="G818" s="178" t="s">
        <v>194</v>
      </c>
      <c r="H818" s="182" t="s">
        <v>235</v>
      </c>
      <c r="I818" s="210"/>
      <c r="J818" s="193">
        <f>J819</f>
        <v>864100</v>
      </c>
      <c r="K818" s="193">
        <f>K819</f>
        <v>864100</v>
      </c>
      <c r="L818" s="233">
        <f t="shared" si="100"/>
        <v>100</v>
      </c>
    </row>
    <row r="819" spans="1:12" s="181" customFormat="1">
      <c r="A819" s="183" t="s">
        <v>39</v>
      </c>
      <c r="B819" s="178" t="s">
        <v>74</v>
      </c>
      <c r="C819" s="194" t="s">
        <v>18</v>
      </c>
      <c r="D819" s="194" t="s">
        <v>13</v>
      </c>
      <c r="E819" s="178" t="s">
        <v>105</v>
      </c>
      <c r="F819" s="178" t="s">
        <v>84</v>
      </c>
      <c r="G819" s="178" t="s">
        <v>194</v>
      </c>
      <c r="H819" s="182" t="s">
        <v>235</v>
      </c>
      <c r="I819" s="210" t="s">
        <v>40</v>
      </c>
      <c r="J819" s="193">
        <f>J820</f>
        <v>864100</v>
      </c>
      <c r="K819" s="193">
        <f>K820</f>
        <v>864100</v>
      </c>
      <c r="L819" s="233">
        <f t="shared" si="100"/>
        <v>100</v>
      </c>
    </row>
    <row r="820" spans="1:12" s="181" customFormat="1">
      <c r="A820" s="184" t="s">
        <v>243</v>
      </c>
      <c r="B820" s="178" t="s">
        <v>74</v>
      </c>
      <c r="C820" s="194" t="s">
        <v>18</v>
      </c>
      <c r="D820" s="194" t="s">
        <v>13</v>
      </c>
      <c r="E820" s="178" t="s">
        <v>105</v>
      </c>
      <c r="F820" s="178" t="s">
        <v>84</v>
      </c>
      <c r="G820" s="178" t="s">
        <v>194</v>
      </c>
      <c r="H820" s="182" t="s">
        <v>235</v>
      </c>
      <c r="I820" s="210" t="s">
        <v>242</v>
      </c>
      <c r="J820" s="193">
        <v>864100</v>
      </c>
      <c r="K820" s="193">
        <v>864100</v>
      </c>
      <c r="L820" s="233">
        <f t="shared" si="100"/>
        <v>100</v>
      </c>
    </row>
    <row r="821" spans="1:12" s="181" customFormat="1">
      <c r="A821" s="184" t="s">
        <v>394</v>
      </c>
      <c r="B821" s="178" t="s">
        <v>74</v>
      </c>
      <c r="C821" s="194" t="s">
        <v>18</v>
      </c>
      <c r="D821" s="194" t="s">
        <v>13</v>
      </c>
      <c r="E821" s="178" t="s">
        <v>105</v>
      </c>
      <c r="F821" s="178" t="s">
        <v>84</v>
      </c>
      <c r="G821" s="178" t="s">
        <v>194</v>
      </c>
      <c r="H821" s="182" t="s">
        <v>393</v>
      </c>
      <c r="I821" s="210"/>
      <c r="J821" s="193">
        <f>J822</f>
        <v>476232</v>
      </c>
      <c r="K821" s="193">
        <f>K822</f>
        <v>476232</v>
      </c>
      <c r="L821" s="233">
        <f t="shared" si="100"/>
        <v>100</v>
      </c>
    </row>
    <row r="822" spans="1:12" s="181" customFormat="1">
      <c r="A822" s="183" t="s">
        <v>39</v>
      </c>
      <c r="B822" s="178" t="s">
        <v>74</v>
      </c>
      <c r="C822" s="194" t="s">
        <v>18</v>
      </c>
      <c r="D822" s="194" t="s">
        <v>13</v>
      </c>
      <c r="E822" s="178" t="s">
        <v>105</v>
      </c>
      <c r="F822" s="178" t="s">
        <v>84</v>
      </c>
      <c r="G822" s="178" t="s">
        <v>194</v>
      </c>
      <c r="H822" s="182" t="s">
        <v>393</v>
      </c>
      <c r="I822" s="210" t="s">
        <v>40</v>
      </c>
      <c r="J822" s="193">
        <f>J823</f>
        <v>476232</v>
      </c>
      <c r="K822" s="193">
        <f>K823</f>
        <v>476232</v>
      </c>
      <c r="L822" s="233">
        <f t="shared" si="100"/>
        <v>100</v>
      </c>
    </row>
    <row r="823" spans="1:12" s="181" customFormat="1">
      <c r="A823" s="184" t="s">
        <v>243</v>
      </c>
      <c r="B823" s="178" t="s">
        <v>74</v>
      </c>
      <c r="C823" s="194" t="s">
        <v>18</v>
      </c>
      <c r="D823" s="194" t="s">
        <v>13</v>
      </c>
      <c r="E823" s="178" t="s">
        <v>105</v>
      </c>
      <c r="F823" s="178" t="s">
        <v>84</v>
      </c>
      <c r="G823" s="178" t="s">
        <v>194</v>
      </c>
      <c r="H823" s="182" t="s">
        <v>393</v>
      </c>
      <c r="I823" s="210" t="s">
        <v>242</v>
      </c>
      <c r="J823" s="193">
        <v>476232</v>
      </c>
      <c r="K823" s="193">
        <v>476232</v>
      </c>
      <c r="L823" s="233">
        <f t="shared" si="100"/>
        <v>100</v>
      </c>
    </row>
    <row r="824" spans="1:12">
      <c r="A824" s="14"/>
      <c r="B824" s="13"/>
      <c r="C824" s="13"/>
      <c r="D824" s="13"/>
      <c r="E824" s="79"/>
      <c r="F824" s="13"/>
      <c r="G824" s="13"/>
      <c r="H824" s="1"/>
      <c r="I824" s="160"/>
      <c r="J824" s="142"/>
      <c r="K824" s="195"/>
      <c r="L824" s="195"/>
    </row>
    <row r="825" spans="1:12" ht="32.25" customHeight="1">
      <c r="A825" s="31" t="s">
        <v>273</v>
      </c>
      <c r="B825" s="37" t="s">
        <v>74</v>
      </c>
      <c r="C825" s="37" t="s">
        <v>30</v>
      </c>
      <c r="D825" s="37"/>
      <c r="E825" s="37"/>
      <c r="F825" s="37"/>
      <c r="G825" s="37"/>
      <c r="H825" s="37"/>
      <c r="I825" s="40"/>
      <c r="J825" s="140">
        <f>J826+J843+J836</f>
        <v>49516498.800000004</v>
      </c>
      <c r="K825" s="140">
        <f>K826+K843+K836</f>
        <v>49516498.800000004</v>
      </c>
      <c r="L825" s="228">
        <f>K825/J825*100</f>
        <v>100</v>
      </c>
    </row>
    <row r="826" spans="1:12" ht="25.5">
      <c r="A826" s="22" t="s">
        <v>58</v>
      </c>
      <c r="B826" s="18" t="s">
        <v>74</v>
      </c>
      <c r="C826" s="18" t="s">
        <v>30</v>
      </c>
      <c r="D826" s="18" t="s">
        <v>20</v>
      </c>
      <c r="E826" s="18"/>
      <c r="F826" s="18"/>
      <c r="G826" s="18"/>
      <c r="H826" s="18"/>
      <c r="I826" s="34"/>
      <c r="J826" s="141">
        <f>J827</f>
        <v>11930716.1</v>
      </c>
      <c r="K826" s="141">
        <f>K827</f>
        <v>11930716.1</v>
      </c>
      <c r="L826" s="229">
        <f>K826/J826*100</f>
        <v>100</v>
      </c>
    </row>
    <row r="827" spans="1:12" ht="39.75" customHeight="1">
      <c r="A827" s="42" t="s">
        <v>330</v>
      </c>
      <c r="B827" s="1" t="s">
        <v>74</v>
      </c>
      <c r="C827" s="1" t="s">
        <v>30</v>
      </c>
      <c r="D827" s="1" t="s">
        <v>20</v>
      </c>
      <c r="E827" s="1" t="s">
        <v>19</v>
      </c>
      <c r="F827" s="1" t="s">
        <v>84</v>
      </c>
      <c r="G827" s="1" t="s">
        <v>194</v>
      </c>
      <c r="H827" s="1" t="s">
        <v>195</v>
      </c>
      <c r="I827" s="16"/>
      <c r="J827" s="102">
        <f>J828</f>
        <v>11930716.1</v>
      </c>
      <c r="K827" s="193">
        <f>K828</f>
        <v>11930716.1</v>
      </c>
      <c r="L827" s="232">
        <f>K827/J827*100</f>
        <v>100</v>
      </c>
    </row>
    <row r="828" spans="1:12" s="181" customFormat="1" ht="39.75" customHeight="1">
      <c r="A828" s="183" t="s">
        <v>333</v>
      </c>
      <c r="B828" s="182" t="s">
        <v>74</v>
      </c>
      <c r="C828" s="182" t="s">
        <v>30</v>
      </c>
      <c r="D828" s="182" t="s">
        <v>20</v>
      </c>
      <c r="E828" s="182" t="s">
        <v>19</v>
      </c>
      <c r="F828" s="182" t="s">
        <v>177</v>
      </c>
      <c r="G828" s="182" t="s">
        <v>194</v>
      </c>
      <c r="H828" s="182" t="s">
        <v>195</v>
      </c>
      <c r="I828" s="180"/>
      <c r="J828" s="193">
        <f>J829+J832</f>
        <v>11930716.1</v>
      </c>
      <c r="K828" s="193">
        <f>K829+K832</f>
        <v>11930716.1</v>
      </c>
      <c r="L828" s="232">
        <f t="shared" ref="L828:L834" si="101">K828/J828*100</f>
        <v>100</v>
      </c>
    </row>
    <row r="829" spans="1:12">
      <c r="A829" s="184" t="s">
        <v>345</v>
      </c>
      <c r="B829" s="182" t="s">
        <v>74</v>
      </c>
      <c r="C829" s="182" t="s">
        <v>30</v>
      </c>
      <c r="D829" s="182" t="s">
        <v>20</v>
      </c>
      <c r="E829" s="182" t="s">
        <v>19</v>
      </c>
      <c r="F829" s="182" t="s">
        <v>177</v>
      </c>
      <c r="G829" s="1" t="s">
        <v>194</v>
      </c>
      <c r="H829" s="1" t="s">
        <v>239</v>
      </c>
      <c r="I829" s="16"/>
      <c r="J829" s="102">
        <f>J830</f>
        <v>9759700</v>
      </c>
      <c r="K829" s="193">
        <f>K830</f>
        <v>9759700</v>
      </c>
      <c r="L829" s="232">
        <f t="shared" si="101"/>
        <v>100</v>
      </c>
    </row>
    <row r="830" spans="1:12">
      <c r="A830" s="2" t="s">
        <v>39</v>
      </c>
      <c r="B830" s="182" t="s">
        <v>74</v>
      </c>
      <c r="C830" s="182" t="s">
        <v>30</v>
      </c>
      <c r="D830" s="182" t="s">
        <v>20</v>
      </c>
      <c r="E830" s="182" t="s">
        <v>19</v>
      </c>
      <c r="F830" s="182" t="s">
        <v>177</v>
      </c>
      <c r="G830" s="1" t="s">
        <v>194</v>
      </c>
      <c r="H830" s="1" t="s">
        <v>239</v>
      </c>
      <c r="I830" s="16" t="s">
        <v>40</v>
      </c>
      <c r="J830" s="102">
        <f>J831</f>
        <v>9759700</v>
      </c>
      <c r="K830" s="193">
        <f>K831</f>
        <v>9759700</v>
      </c>
      <c r="L830" s="232">
        <f t="shared" si="101"/>
        <v>100</v>
      </c>
    </row>
    <row r="831" spans="1:12">
      <c r="A831" s="2" t="s">
        <v>141</v>
      </c>
      <c r="B831" s="182" t="s">
        <v>74</v>
      </c>
      <c r="C831" s="182" t="s">
        <v>30</v>
      </c>
      <c r="D831" s="182" t="s">
        <v>20</v>
      </c>
      <c r="E831" s="182" t="s">
        <v>19</v>
      </c>
      <c r="F831" s="182" t="s">
        <v>177</v>
      </c>
      <c r="G831" s="1" t="s">
        <v>194</v>
      </c>
      <c r="H831" s="1" t="s">
        <v>239</v>
      </c>
      <c r="I831" s="16" t="s">
        <v>86</v>
      </c>
      <c r="J831" s="102">
        <v>9759700</v>
      </c>
      <c r="K831" s="193">
        <v>9759700</v>
      </c>
      <c r="L831" s="232">
        <f t="shared" si="101"/>
        <v>100</v>
      </c>
    </row>
    <row r="832" spans="1:12">
      <c r="A832" s="183" t="s">
        <v>85</v>
      </c>
      <c r="B832" s="182" t="s">
        <v>74</v>
      </c>
      <c r="C832" s="182" t="s">
        <v>30</v>
      </c>
      <c r="D832" s="182" t="s">
        <v>20</v>
      </c>
      <c r="E832" s="182" t="s">
        <v>19</v>
      </c>
      <c r="F832" s="182" t="s">
        <v>177</v>
      </c>
      <c r="G832" s="1" t="s">
        <v>194</v>
      </c>
      <c r="H832" s="1" t="s">
        <v>240</v>
      </c>
      <c r="I832" s="16"/>
      <c r="J832" s="102">
        <f>+J833</f>
        <v>2171016.1</v>
      </c>
      <c r="K832" s="193">
        <f>+K833</f>
        <v>2171016.1</v>
      </c>
      <c r="L832" s="232">
        <f t="shared" si="101"/>
        <v>100</v>
      </c>
    </row>
    <row r="833" spans="1:12">
      <c r="A833" s="2" t="s">
        <v>39</v>
      </c>
      <c r="B833" s="182" t="s">
        <v>74</v>
      </c>
      <c r="C833" s="182" t="s">
        <v>30</v>
      </c>
      <c r="D833" s="182" t="s">
        <v>20</v>
      </c>
      <c r="E833" s="182" t="s">
        <v>19</v>
      </c>
      <c r="F833" s="182" t="s">
        <v>177</v>
      </c>
      <c r="G833" s="1" t="s">
        <v>194</v>
      </c>
      <c r="H833" s="1" t="s">
        <v>240</v>
      </c>
      <c r="I833" s="16" t="s">
        <v>40</v>
      </c>
      <c r="J833" s="102">
        <f>J834</f>
        <v>2171016.1</v>
      </c>
      <c r="K833" s="193">
        <f>K834</f>
        <v>2171016.1</v>
      </c>
      <c r="L833" s="232">
        <f t="shared" si="101"/>
        <v>100</v>
      </c>
    </row>
    <row r="834" spans="1:12">
      <c r="A834" s="2" t="s">
        <v>87</v>
      </c>
      <c r="B834" s="182" t="s">
        <v>74</v>
      </c>
      <c r="C834" s="182" t="s">
        <v>30</v>
      </c>
      <c r="D834" s="182" t="s">
        <v>20</v>
      </c>
      <c r="E834" s="182" t="s">
        <v>19</v>
      </c>
      <c r="F834" s="182" t="s">
        <v>177</v>
      </c>
      <c r="G834" s="1" t="s">
        <v>194</v>
      </c>
      <c r="H834" s="1" t="s">
        <v>240</v>
      </c>
      <c r="I834" s="16" t="s">
        <v>86</v>
      </c>
      <c r="J834" s="102">
        <v>2171016.1</v>
      </c>
      <c r="K834" s="193">
        <v>2171016.1</v>
      </c>
      <c r="L834" s="232">
        <f t="shared" si="101"/>
        <v>100</v>
      </c>
    </row>
    <row r="835" spans="1:12">
      <c r="A835" s="2"/>
      <c r="B835" s="1"/>
      <c r="C835" s="1"/>
      <c r="D835" s="1"/>
      <c r="E835" s="1"/>
      <c r="F835" s="1"/>
      <c r="G835" s="1"/>
      <c r="H835" s="1"/>
      <c r="I835" s="16"/>
      <c r="J835" s="102"/>
      <c r="K835" s="193"/>
      <c r="L835" s="193"/>
    </row>
    <row r="836" spans="1:12" s="181" customFormat="1">
      <c r="A836" s="4" t="s">
        <v>82</v>
      </c>
      <c r="B836" s="18" t="s">
        <v>74</v>
      </c>
      <c r="C836" s="18" t="s">
        <v>30</v>
      </c>
      <c r="D836" s="18" t="s">
        <v>17</v>
      </c>
      <c r="E836" s="18"/>
      <c r="F836" s="18"/>
      <c r="G836" s="18"/>
      <c r="H836" s="18"/>
      <c r="I836" s="34"/>
      <c r="J836" s="141">
        <f t="shared" ref="J836:K840" si="102">J837</f>
        <v>4279770.5999999996</v>
      </c>
      <c r="K836" s="141">
        <f t="shared" si="102"/>
        <v>4279770.5999999996</v>
      </c>
      <c r="L836" s="227">
        <f>K836/J836*100</f>
        <v>100</v>
      </c>
    </row>
    <row r="837" spans="1:12" s="181" customFormat="1" ht="38.25">
      <c r="A837" s="42" t="s">
        <v>330</v>
      </c>
      <c r="B837" s="182" t="s">
        <v>74</v>
      </c>
      <c r="C837" s="182" t="s">
        <v>30</v>
      </c>
      <c r="D837" s="182" t="s">
        <v>17</v>
      </c>
      <c r="E837" s="182" t="s">
        <v>19</v>
      </c>
      <c r="F837" s="182" t="s">
        <v>84</v>
      </c>
      <c r="G837" s="182" t="s">
        <v>194</v>
      </c>
      <c r="H837" s="182" t="s">
        <v>195</v>
      </c>
      <c r="I837" s="180"/>
      <c r="J837" s="193">
        <f t="shared" si="102"/>
        <v>4279770.5999999996</v>
      </c>
      <c r="K837" s="193">
        <f t="shared" si="102"/>
        <v>4279770.5999999996</v>
      </c>
      <c r="L837" s="231">
        <f>K837/J837*100</f>
        <v>100</v>
      </c>
    </row>
    <row r="838" spans="1:12" s="181" customFormat="1" ht="38.25">
      <c r="A838" s="183" t="s">
        <v>333</v>
      </c>
      <c r="B838" s="182" t="s">
        <v>74</v>
      </c>
      <c r="C838" s="182" t="s">
        <v>30</v>
      </c>
      <c r="D838" s="182" t="s">
        <v>17</v>
      </c>
      <c r="E838" s="182" t="s">
        <v>19</v>
      </c>
      <c r="F838" s="182" t="s">
        <v>177</v>
      </c>
      <c r="G838" s="182" t="s">
        <v>194</v>
      </c>
      <c r="H838" s="182" t="s">
        <v>195</v>
      </c>
      <c r="I838" s="180"/>
      <c r="J838" s="193">
        <f t="shared" si="102"/>
        <v>4279770.5999999996</v>
      </c>
      <c r="K838" s="193">
        <f t="shared" si="102"/>
        <v>4279770.5999999996</v>
      </c>
      <c r="L838" s="231">
        <f t="shared" ref="L838:L841" si="103">K838/J838*100</f>
        <v>100</v>
      </c>
    </row>
    <row r="839" spans="1:12" s="181" customFormat="1">
      <c r="A839" s="183" t="s">
        <v>402</v>
      </c>
      <c r="B839" s="182" t="s">
        <v>74</v>
      </c>
      <c r="C839" s="182" t="s">
        <v>30</v>
      </c>
      <c r="D839" s="182" t="s">
        <v>17</v>
      </c>
      <c r="E839" s="182" t="s">
        <v>19</v>
      </c>
      <c r="F839" s="182" t="s">
        <v>177</v>
      </c>
      <c r="G839" s="182" t="s">
        <v>194</v>
      </c>
      <c r="H839" s="182" t="s">
        <v>403</v>
      </c>
      <c r="I839" s="180"/>
      <c r="J839" s="193">
        <f t="shared" si="102"/>
        <v>4279770.5999999996</v>
      </c>
      <c r="K839" s="193">
        <f t="shared" si="102"/>
        <v>4279770.5999999996</v>
      </c>
      <c r="L839" s="231">
        <f t="shared" si="103"/>
        <v>100</v>
      </c>
    </row>
    <row r="840" spans="1:12" s="181" customFormat="1">
      <c r="A840" s="183" t="s">
        <v>39</v>
      </c>
      <c r="B840" s="182" t="s">
        <v>74</v>
      </c>
      <c r="C840" s="182" t="s">
        <v>30</v>
      </c>
      <c r="D840" s="182" t="s">
        <v>17</v>
      </c>
      <c r="E840" s="182" t="s">
        <v>19</v>
      </c>
      <c r="F840" s="182" t="s">
        <v>177</v>
      </c>
      <c r="G840" s="182" t="s">
        <v>194</v>
      </c>
      <c r="H840" s="182" t="s">
        <v>403</v>
      </c>
      <c r="I840" s="180" t="s">
        <v>40</v>
      </c>
      <c r="J840" s="193">
        <f t="shared" si="102"/>
        <v>4279770.5999999996</v>
      </c>
      <c r="K840" s="193">
        <f t="shared" si="102"/>
        <v>4279770.5999999996</v>
      </c>
      <c r="L840" s="231">
        <f t="shared" si="103"/>
        <v>100</v>
      </c>
    </row>
    <row r="841" spans="1:12" s="181" customFormat="1">
      <c r="A841" s="183" t="s">
        <v>87</v>
      </c>
      <c r="B841" s="182" t="s">
        <v>74</v>
      </c>
      <c r="C841" s="182" t="s">
        <v>30</v>
      </c>
      <c r="D841" s="182" t="s">
        <v>17</v>
      </c>
      <c r="E841" s="182" t="s">
        <v>19</v>
      </c>
      <c r="F841" s="182" t="s">
        <v>177</v>
      </c>
      <c r="G841" s="182" t="s">
        <v>194</v>
      </c>
      <c r="H841" s="182" t="s">
        <v>403</v>
      </c>
      <c r="I841" s="180" t="s">
        <v>86</v>
      </c>
      <c r="J841" s="193">
        <v>4279770.5999999996</v>
      </c>
      <c r="K841" s="193">
        <v>4279770.5999999996</v>
      </c>
      <c r="L841" s="231">
        <f t="shared" si="103"/>
        <v>100</v>
      </c>
    </row>
    <row r="842" spans="1:12" s="181" customFormat="1">
      <c r="A842" s="183"/>
      <c r="B842" s="182"/>
      <c r="C842" s="182"/>
      <c r="D842" s="182"/>
      <c r="E842" s="182"/>
      <c r="F842" s="182"/>
      <c r="G842" s="182"/>
      <c r="H842" s="182"/>
      <c r="I842" s="180"/>
      <c r="J842" s="193"/>
      <c r="K842" s="193"/>
      <c r="L842" s="193"/>
    </row>
    <row r="843" spans="1:12">
      <c r="A843" s="22" t="s">
        <v>71</v>
      </c>
      <c r="B843" s="18" t="s">
        <v>74</v>
      </c>
      <c r="C843" s="18" t="s">
        <v>30</v>
      </c>
      <c r="D843" s="18" t="s">
        <v>13</v>
      </c>
      <c r="E843" s="18"/>
      <c r="F843" s="18"/>
      <c r="G843" s="18"/>
      <c r="H843" s="18"/>
      <c r="I843" s="34"/>
      <c r="J843" s="141">
        <f t="shared" ref="J843:K847" si="104">J844</f>
        <v>33306012.100000001</v>
      </c>
      <c r="K843" s="141">
        <f t="shared" si="104"/>
        <v>33306012.100000001</v>
      </c>
      <c r="L843" s="229">
        <f>K843/J843*100</f>
        <v>100</v>
      </c>
    </row>
    <row r="844" spans="1:12" ht="38.25" customHeight="1">
      <c r="A844" s="42" t="s">
        <v>330</v>
      </c>
      <c r="B844" s="1" t="s">
        <v>74</v>
      </c>
      <c r="C844" s="1" t="s">
        <v>30</v>
      </c>
      <c r="D844" s="1" t="s">
        <v>13</v>
      </c>
      <c r="E844" s="1" t="s">
        <v>19</v>
      </c>
      <c r="F844" s="1" t="s">
        <v>84</v>
      </c>
      <c r="G844" s="1" t="s">
        <v>194</v>
      </c>
      <c r="H844" s="1" t="s">
        <v>195</v>
      </c>
      <c r="I844" s="16"/>
      <c r="J844" s="102">
        <f t="shared" si="104"/>
        <v>33306012.100000001</v>
      </c>
      <c r="K844" s="193">
        <f t="shared" si="104"/>
        <v>33306012.100000001</v>
      </c>
      <c r="L844" s="232">
        <f>K844/J844*100</f>
        <v>100</v>
      </c>
    </row>
    <row r="845" spans="1:12" s="181" customFormat="1" ht="38.25" customHeight="1">
      <c r="A845" s="183" t="s">
        <v>333</v>
      </c>
      <c r="B845" s="182" t="s">
        <v>74</v>
      </c>
      <c r="C845" s="182" t="s">
        <v>30</v>
      </c>
      <c r="D845" s="182" t="s">
        <v>13</v>
      </c>
      <c r="E845" s="182" t="s">
        <v>19</v>
      </c>
      <c r="F845" s="182" t="s">
        <v>177</v>
      </c>
      <c r="G845" s="182" t="s">
        <v>194</v>
      </c>
      <c r="H845" s="182" t="s">
        <v>195</v>
      </c>
      <c r="I845" s="180"/>
      <c r="J845" s="193">
        <f t="shared" si="104"/>
        <v>33306012.100000001</v>
      </c>
      <c r="K845" s="193">
        <f t="shared" si="104"/>
        <v>33306012.100000001</v>
      </c>
      <c r="L845" s="232">
        <f t="shared" ref="L845:L848" si="105">K845/J845*100</f>
        <v>100</v>
      </c>
    </row>
    <row r="846" spans="1:12">
      <c r="A846" s="183" t="s">
        <v>72</v>
      </c>
      <c r="B846" s="182" t="s">
        <v>74</v>
      </c>
      <c r="C846" s="182" t="s">
        <v>30</v>
      </c>
      <c r="D846" s="182" t="s">
        <v>13</v>
      </c>
      <c r="E846" s="182" t="s">
        <v>19</v>
      </c>
      <c r="F846" s="182" t="s">
        <v>177</v>
      </c>
      <c r="G846" s="1" t="s">
        <v>194</v>
      </c>
      <c r="H846" s="1" t="s">
        <v>241</v>
      </c>
      <c r="I846" s="16"/>
      <c r="J846" s="102">
        <f t="shared" si="104"/>
        <v>33306012.100000001</v>
      </c>
      <c r="K846" s="193">
        <f t="shared" si="104"/>
        <v>33306012.100000001</v>
      </c>
      <c r="L846" s="232">
        <f t="shared" si="105"/>
        <v>100</v>
      </c>
    </row>
    <row r="847" spans="1:12">
      <c r="A847" s="2" t="s">
        <v>39</v>
      </c>
      <c r="B847" s="182" t="s">
        <v>74</v>
      </c>
      <c r="C847" s="182" t="s">
        <v>30</v>
      </c>
      <c r="D847" s="182" t="s">
        <v>13</v>
      </c>
      <c r="E847" s="182" t="s">
        <v>19</v>
      </c>
      <c r="F847" s="182" t="s">
        <v>177</v>
      </c>
      <c r="G847" s="1" t="s">
        <v>194</v>
      </c>
      <c r="H847" s="1" t="s">
        <v>241</v>
      </c>
      <c r="I847" s="16" t="s">
        <v>40</v>
      </c>
      <c r="J847" s="102">
        <f t="shared" si="104"/>
        <v>33306012.100000001</v>
      </c>
      <c r="K847" s="193">
        <f t="shared" si="104"/>
        <v>33306012.100000001</v>
      </c>
      <c r="L847" s="232">
        <f t="shared" si="105"/>
        <v>100</v>
      </c>
    </row>
    <row r="848" spans="1:12">
      <c r="A848" s="2" t="s">
        <v>103</v>
      </c>
      <c r="B848" s="182" t="s">
        <v>74</v>
      </c>
      <c r="C848" s="182" t="s">
        <v>30</v>
      </c>
      <c r="D848" s="182" t="s">
        <v>13</v>
      </c>
      <c r="E848" s="182" t="s">
        <v>19</v>
      </c>
      <c r="F848" s="182" t="s">
        <v>177</v>
      </c>
      <c r="G848" s="1" t="s">
        <v>194</v>
      </c>
      <c r="H848" s="1" t="s">
        <v>241</v>
      </c>
      <c r="I848" s="16" t="s">
        <v>102</v>
      </c>
      <c r="J848" s="102">
        <v>33306012.100000001</v>
      </c>
      <c r="K848" s="193">
        <v>33306012.100000001</v>
      </c>
      <c r="L848" s="232">
        <f t="shared" si="105"/>
        <v>100</v>
      </c>
    </row>
    <row r="849" spans="1:12" ht="15">
      <c r="A849" s="83" t="s">
        <v>42</v>
      </c>
      <c r="B849" s="84"/>
      <c r="C849" s="85"/>
      <c r="D849" s="85"/>
      <c r="E849" s="85"/>
      <c r="F849" s="85"/>
      <c r="G849" s="85"/>
      <c r="H849" s="85"/>
      <c r="I849" s="85"/>
      <c r="J849" s="148">
        <f>J12+J144+J388+J692+J358+J346</f>
        <v>1062220355.1500001</v>
      </c>
      <c r="K849" s="148">
        <f>K12+K144+K388+K692+K358+K346</f>
        <v>983769714.44000006</v>
      </c>
      <c r="L849" s="241">
        <f>K849/J849*100</f>
        <v>92.614466449485263</v>
      </c>
    </row>
    <row r="851" spans="1:12">
      <c r="A851" s="76"/>
      <c r="L851" s="207"/>
    </row>
    <row r="852" spans="1:12">
      <c r="A852" s="76" t="s">
        <v>145</v>
      </c>
      <c r="B852" s="94"/>
      <c r="H852" s="27" t="s">
        <v>170</v>
      </c>
      <c r="J852" s="138">
        <f>J699+J728+J735+J749+J759+J772+J786+J792+J808+J811+J814+J817+J831+J834+J848+J756+J804+J823+J841+J766+J741+J738+J820+J775+J795+J798+J779</f>
        <v>68087749.549999997</v>
      </c>
      <c r="K852" s="138">
        <f>K699+K728+K735+K749+K759+K772+K786+K792+K808+K811+K814+K817+K831+K834+K848+K756+K804+K823+K841+K766+K741+K738+K820+K775+K795+K798+K779</f>
        <v>68013749.549999997</v>
      </c>
      <c r="L852" s="207"/>
    </row>
    <row r="853" spans="1:12">
      <c r="A853" s="76" t="s">
        <v>146</v>
      </c>
      <c r="H853" s="27" t="s">
        <v>171</v>
      </c>
      <c r="J853" s="149">
        <f>J15+J23+J39+J46+J108+J132+J147+J175+J223+J268+J290+J322+J397+J449+J445+J477+J483+J490+J496+J527+J543+J566+J575+J602+J625+J638+J647+J675+J686+J695+J702+J725+J745+J753+J801+J827+J844+J562+J837+J763+J262+J595</f>
        <v>712797825.99000013</v>
      </c>
      <c r="K853" s="149">
        <f>K15+K23+K39+K46+K108+K132+K147+K175+K223+K268+K290+K322+K397+K449+K445+K477+K483+K490+K496+K527+K543+K566+K575+K602+K625+K638+K647+K675+K686+K695+K702+K725+K745+K753+K801+K827+K844+K562+K837+K763+K262+K595</f>
        <v>643354323.04999995</v>
      </c>
      <c r="L853" s="207"/>
    </row>
    <row r="854" spans="1:12">
      <c r="A854" s="76"/>
    </row>
    <row r="855" spans="1:12">
      <c r="A855" s="76"/>
    </row>
    <row r="856" spans="1:12">
      <c r="A856" s="76"/>
    </row>
    <row r="857" spans="1:12">
      <c r="A857" s="76"/>
    </row>
    <row r="858" spans="1:12">
      <c r="A858" s="76"/>
    </row>
    <row r="859" spans="1:12">
      <c r="A859" s="76"/>
    </row>
    <row r="860" spans="1:12">
      <c r="A860" s="76"/>
    </row>
    <row r="861" spans="1:12">
      <c r="A861" s="76"/>
    </row>
    <row r="862" spans="1:12">
      <c r="A862" s="76"/>
    </row>
    <row r="863" spans="1:12">
      <c r="A863" s="76"/>
    </row>
    <row r="864" spans="1:12">
      <c r="A864" s="76"/>
    </row>
    <row r="865" spans="1:1">
      <c r="A865" s="76"/>
    </row>
    <row r="866" spans="1:1">
      <c r="A866" s="76"/>
    </row>
    <row r="867" spans="1:1">
      <c r="A867" s="76"/>
    </row>
    <row r="868" spans="1:1">
      <c r="A868" s="76"/>
    </row>
    <row r="869" spans="1:1">
      <c r="A869" s="76"/>
    </row>
    <row r="870" spans="1:1">
      <c r="A870" s="76"/>
    </row>
    <row r="871" spans="1:1">
      <c r="A871" s="76"/>
    </row>
    <row r="872" spans="1:1">
      <c r="A872" s="78"/>
    </row>
    <row r="874" spans="1:1">
      <c r="A874" s="77"/>
    </row>
  </sheetData>
  <mergeCells count="6">
    <mergeCell ref="E9:H9"/>
    <mergeCell ref="E10:H10"/>
    <mergeCell ref="A7:L7"/>
    <mergeCell ref="K1:L1"/>
    <mergeCell ref="K4:L4"/>
    <mergeCell ref="A6:L6"/>
  </mergeCells>
  <phoneticPr fontId="0" type="noConversion"/>
  <pageMargins left="0.59055118110236227" right="0.19685039370078741" top="0.39370078740157483" bottom="0.39370078740157483" header="0.15748031496062992" footer="0.19685039370078741"/>
  <pageSetup paperSize="9" scale="54" firstPageNumber="58" fitToHeight="99" orientation="portrait" r:id="rId1"/>
  <headerFooter alignWithMargins="0">
    <oddFooter>&amp;C&amp;P</oddFooter>
  </headerFooter>
  <rowBreaks count="3" manualBreakCount="3">
    <brk id="66" max="12" man="1"/>
    <brk id="193" max="11" man="1"/>
    <brk id="2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разд,подр</vt:lpstr>
      <vt:lpstr>ведомств</vt:lpstr>
      <vt:lpstr>ведомств!Заголовки_для_печати</vt:lpstr>
      <vt:lpstr>'разд,подр'!Заголовки_для_печати</vt:lpstr>
      <vt:lpstr>ведомств!Область_печати</vt:lpstr>
      <vt:lpstr>'разд,подр'!Область_печати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Punyagov</dc:creator>
  <cp:lastModifiedBy>Татьяна</cp:lastModifiedBy>
  <cp:lastPrinted>2021-12-17T13:55:43Z</cp:lastPrinted>
  <dcterms:created xsi:type="dcterms:W3CDTF">2007-08-13T07:10:11Z</dcterms:created>
  <dcterms:modified xsi:type="dcterms:W3CDTF">2022-03-10T12:34:42Z</dcterms:modified>
</cp:coreProperties>
</file>