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6285" activeTab="0"/>
  </bookViews>
  <sheets>
    <sheet name="на 1.08" sheetId="1" r:id="rId1"/>
  </sheets>
  <definedNames>
    <definedName name="_xlnm.Print_Titles" localSheetId="0">'на 1.08'!$9:$10</definedName>
    <definedName name="_xlnm.Print_Area" localSheetId="0">'на 1.08'!$A$1:$E$186</definedName>
  </definedNames>
  <calcPr fullCalcOnLoad="1"/>
</workbook>
</file>

<file path=xl/sharedStrings.xml><?xml version="1.0" encoding="utf-8"?>
<sst xmlns="http://schemas.openxmlformats.org/spreadsheetml/2006/main" count="268" uniqueCount="266">
  <si>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</si>
  <si>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</si>
  <si>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</si>
  <si>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</si>
  <si>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</si>
  <si>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</si>
  <si>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</si>
  <si>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</si>
  <si>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</si>
  <si>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</si>
  <si>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</si>
  <si>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</si>
  <si>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</si>
  <si>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</si>
  <si>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</si>
  <si>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</si>
  <si>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</si>
  <si>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1 12 01000 01 0000 120</t>
  </si>
  <si>
    <t>2 00 00000 00 0000 000</t>
  </si>
  <si>
    <t>2 02 02000 00 0000 151</t>
  </si>
  <si>
    <t>Код бюджетной классификации Российской Федерации</t>
  </si>
  <si>
    <t>ВСЕГО ДОХОДОВ</t>
  </si>
  <si>
    <t>2 02 03000 00 0000 151</t>
  </si>
  <si>
    <t>Единый 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</si>
  <si>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</si>
  <si>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</si>
  <si>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</si>
  <si>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</si>
  <si>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</si>
  <si>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</si>
  <si>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</si>
  <si>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1 14 00000 00 0000 000</t>
  </si>
  <si>
    <t>(рублей)</t>
  </si>
  <si>
    <t>Показатели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</si>
  <si>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</si>
  <si>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</si>
  <si>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</si>
  <si>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</si>
  <si>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</si>
  <si>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</si>
  <si>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</si>
  <si>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</si>
  <si>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</si>
  <si>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</si>
  <si>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</si>
  <si>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</si>
  <si>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</si>
  <si>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</si>
  <si>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</si>
  <si>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</si>
  <si>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</si>
  <si>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</si>
  <si>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</si>
  <si>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</si>
  <si>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</si>
  <si>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</si>
  <si>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</si>
  <si>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</si>
  <si>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</si>
  <si>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</si>
  <si>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</si>
  <si>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01</t>
  </si>
  <si>
    <t>03</t>
  </si>
  <si>
    <t>04</t>
  </si>
  <si>
    <t>09</t>
  </si>
  <si>
    <t>05</t>
  </si>
  <si>
    <t>08</t>
  </si>
  <si>
    <t>07</t>
  </si>
  <si>
    <t>РАСХОДЫ</t>
  </si>
  <si>
    <t>0102</t>
  </si>
  <si>
    <t>0103</t>
  </si>
  <si>
    <t>0104</t>
  </si>
  <si>
    <t>0106</t>
  </si>
  <si>
    <t>0111</t>
  </si>
  <si>
    <t>0309</t>
  </si>
  <si>
    <t>0405</t>
  </si>
  <si>
    <t>0408</t>
  </si>
  <si>
    <t>0409</t>
  </si>
  <si>
    <t>0412</t>
  </si>
  <si>
    <t>0502</t>
  </si>
  <si>
    <t>0701</t>
  </si>
  <si>
    <t>0702</t>
  </si>
  <si>
    <t>0707</t>
  </si>
  <si>
    <t>0709</t>
  </si>
  <si>
    <t>0801</t>
  </si>
  <si>
    <t>1001</t>
  </si>
  <si>
    <t>1003</t>
  </si>
  <si>
    <t>1004</t>
  </si>
  <si>
    <t>1101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</si>
  <si>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</si>
  <si>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</si>
  <si>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</si>
  <si>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</si>
  <si>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</si>
  <si>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</si>
  <si>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</si>
  <si>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</si>
  <si>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</si>
  <si>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</si>
  <si>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Итого</t>
  </si>
  <si>
    <t>ИСТОЧНИКИ ПОКРЫТИЯ ДЕФИЦИТА</t>
  </si>
  <si>
    <t xml:space="preserve"> 01 02 00 00 00 0000 000</t>
  </si>
  <si>
    <t xml:space="preserve"> 01 05 00 00 00 0000 000</t>
  </si>
  <si>
    <t>11</t>
  </si>
  <si>
    <t>10</t>
  </si>
  <si>
    <t>01 02 00 00 00 0000 700</t>
  </si>
  <si>
    <t>01 02 00 00 00 0000 800</t>
  </si>
  <si>
    <t>01 05 00 00 00 0000 500</t>
  </si>
  <si>
    <t>01 05 00 00 00 0000 600</t>
  </si>
  <si>
    <t>01 06 00 00 00 0000 000</t>
  </si>
  <si>
    <t>01 06 04 00 00 0000 000</t>
  </si>
  <si>
    <t>01 06 04 00 00 0000 800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</si>
  <si>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</si>
  <si>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</si>
  <si>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</si>
  <si>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</si>
  <si>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-</t>
  </si>
  <si>
    <t>1 14 06000 00 0000 430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</si>
  <si>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</si>
  <si>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</si>
  <si>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</si>
  <si>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 бюджетам муниципальных районов</t>
  </si>
  <si>
    <t>2 02 02999 05 0000 151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</si>
  <si>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</si>
  <si>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2 02 03015 05 0000 151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</si>
  <si>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</si>
  <si>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</si>
  <si>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</si>
  <si>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</si>
  <si>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Прочие субвенции бюджетам муниципальных районов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</si>
  <si>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</si>
  <si>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</si>
  <si>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</si>
  <si>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</si>
  <si>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</si>
  <si>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2 19 00000 00 0000 000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</si>
  <si>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</si>
  <si>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</si>
  <si>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0113</t>
  </si>
  <si>
    <t>02</t>
  </si>
  <si>
    <t>Национальная оборона</t>
  </si>
  <si>
    <t>0203</t>
  </si>
  <si>
    <t>Мобилизационная и вневойсковая подготовка</t>
  </si>
  <si>
    <t>0503</t>
  </si>
  <si>
    <t>Благоустройство</t>
  </si>
  <si>
    <t>0804</t>
  </si>
  <si>
    <t>Культура, кинематография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</si>
  <si>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</si>
  <si>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</si>
  <si>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</si>
  <si>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</si>
  <si>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1006</t>
  </si>
  <si>
    <t>Другие вопросы в области социальной политики</t>
  </si>
  <si>
    <t>Физическая культура</t>
  </si>
  <si>
    <t>13</t>
  </si>
  <si>
    <t>Обслуживание государственного внутреннего и муниципального долга</t>
  </si>
  <si>
    <t>1301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</si>
  <si>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</si>
  <si>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</si>
  <si>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</si>
  <si>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</si>
  <si>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1 13 00000 00 0000 000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</si>
  <si>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</si>
  <si>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1403</t>
  </si>
  <si>
    <t>Прочие межбюджетные трансферты общего характера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</si>
  <si>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</si>
  <si>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</si>
  <si>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</si>
  <si>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</si>
  <si>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1 16 25000 00 0000 140</t>
  </si>
  <si>
    <t>Социальное обслуживание населения</t>
  </si>
  <si>
    <t>1002</t>
  </si>
  <si>
    <t>1 05 04000 02 0000 110</t>
  </si>
  <si>
    <t>НАЛОГИ НА ТОВАРЫ (РАБОТЫ, УСЛУГИ), РЕАЛИЗУЕМЫЕ НА ТЕРРИТОРИИ РОССИЙСКОЙ ФЕДЕРАЦИИ</t>
  </si>
  <si>
    <t>1 03 00000 00 0000 000</t>
  </si>
  <si>
    <t>2 02 02216 05 0000 151</t>
  </si>
  <si>
    <t>Спорт высших достижений</t>
  </si>
  <si>
    <t>1103</t>
  </si>
  <si>
    <t>1 05 02000 02 0000 110</t>
  </si>
  <si>
    <t xml:space="preserve">                                          Отчет об исполнении бюджета муниципального района</t>
  </si>
  <si>
    <t>из них: субсидия на софинансирование вопросов местного значения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</si>
  <si>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</si>
  <si>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</si>
  <si>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на мероприятия по проведению оздоровительной кампании детей</t>
  </si>
  <si>
    <t>на создание условий для обеспечения жителей поселений и жителей городских округов услугами торговли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</si>
  <si>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</si>
  <si>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</si>
  <si>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</si>
  <si>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</si>
  <si>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</si>
  <si>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</si>
  <si>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</si>
  <si>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</si>
  <si>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</si>
  <si>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</si>
  <si>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на осуществление государственных полномочий по присвоению спортивных разрядов спортсменам Архангельской области</t>
  </si>
  <si>
    <t>Доходы от оказания платных услуг (работ)</t>
  </si>
  <si>
    <t>1 13 01000 00 0000 130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</si>
  <si>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</si>
  <si>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1102</t>
  </si>
  <si>
    <t>Массовый спорт</t>
  </si>
  <si>
    <t>01 06 10 00 05 0000 550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</si>
  <si>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</si>
  <si>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</si>
  <si>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Налог, взимаемый в связи с применением патентной системы налогообложения</t>
  </si>
  <si>
    <t>ГОСУДАРСТВЕННАЯ ПОШЛИНА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</si>
  <si>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</si>
  <si>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</si>
  <si>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ОКАЗАНИЯ ПЛАТНЫХ УСЛУГ (РАБОТ) И КОМПЕНСАЦИИ ЗАТРАТ ГОСУДАРСТВА</t>
  </si>
  <si>
    <t>1 14 02000 00 0000 410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</si>
  <si>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</si>
  <si>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</si>
  <si>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</si>
  <si>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</si>
  <si>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</si>
  <si>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1 16 30000 01 0000 140</t>
  </si>
  <si>
    <t>1 16 35000 01 0000 140</t>
  </si>
  <si>
    <t>Суммы по искам о возмещении вреда, причиненного окружающей среды</t>
  </si>
  <si>
    <t>2 02 00000 00 000 0000</t>
  </si>
  <si>
    <t>СУБСИДИИ БЮДЖЕТАМ СУБЪЕКТОВ РОССИЙСКОЙ ФЕДЕРАЦИИ И МУНИЦИПАЛЬНЫХ ОБРАЗОВАНИЙ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</si>
  <si>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</si>
  <si>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</t>
  </si>
  <si>
    <t>2 02 02999 00 0000 151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</si>
  <si>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</si>
  <si>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</si>
  <si>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Прочие субвенции</t>
  </si>
  <si>
    <t>2 02 03999 00 0000 151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</si>
  <si>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</si>
  <si>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</si>
  <si>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на осуществление полномочий по формированию архивных фондов поселений</t>
  </si>
  <si>
    <t>на проведение кадастровых работ в отношении земельных участков, предоставляемых многодетным семьям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</si>
  <si>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</si>
  <si>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0302</t>
  </si>
  <si>
    <t>Органы внутренних дел</t>
  </si>
  <si>
    <t>План на 2015 год</t>
  </si>
  <si>
    <t>% выполнения к плану</t>
  </si>
  <si>
    <t>Приложение № 1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</si>
  <si>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</si>
  <si>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Превышение доходов над расходами (+) профицит, (-) дефицит</t>
  </si>
  <si>
    <t>за 1 полугодие 2015 года</t>
  </si>
  <si>
    <t>Исполнено          за 1 полугодие 2015 года</t>
  </si>
  <si>
    <t>1 11 60800 01 0000 140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</si>
  <si>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,спиртосодержащей и табачной продукции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</si>
  <si>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</si>
  <si>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</si>
  <si>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на компенсацию части родительской платы за содержание ребенка в муниципальных образовательных учреждениях</t>
  </si>
  <si>
    <t xml:space="preserve"> из них: на реализацию основных общеобразовательных программ</t>
  </si>
  <si>
    <t>на осуществление полномочий по ведению бухгалтерского учета и составлению отчетности поселений</t>
  </si>
  <si>
    <t>Прочие межбюджетные трансферты, передаваемые в бюджеты муниципальных районов</t>
  </si>
  <si>
    <t>2 02 04999 05 0000 151</t>
  </si>
  <si>
    <t xml:space="preserve">из них: на осуществление дорожной деятельности в отношении автомобильной дороги общего пользования местного значения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</si>
  <si>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</si>
  <si>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2 02 0402505 0000 151</t>
  </si>
  <si>
    <t xml:space="preserve">Субсидии бюджетам муниципальных  районов на   реализацию   федеральных    целевых программ:
</t>
  </si>
  <si>
    <t>2 02 02051 05 0000 151</t>
  </si>
  <si>
    <t xml:space="preserve">Программа "Устойчивое развитие сельских территорий на 2014-2017 годы и на период до 2020 года"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</si>
  <si>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</si>
  <si>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 xml:space="preserve">из них: 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 </t>
  </si>
  <si>
    <t>2 02 02085 05 0000 151</t>
  </si>
  <si>
    <t>на осуществление полномочий по обеспечению жителей поселения услугами организаций культуры</t>
  </si>
  <si>
    <t>финансовое обеспечение дорожной деятельности</t>
  </si>
  <si>
    <t>резервный фонд Правительства Архангельской области</t>
  </si>
  <si>
    <t>к решению Собрания депутатов</t>
  </si>
  <si>
    <t>МО "Мезенский муниципальный район"</t>
  </si>
  <si>
    <t>от 03 сентября 2015 г. №171</t>
  </si>
  <si>
    <t>Денежные взыскания (штрафы) за правонарушения в области дорожного движения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</si>
</sst>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.0"/>
    <numFmt numFmtId="174" formatCode="_-* #,##0.00_р_._-;\-* #,##0.00_р_._-;_-* &quot;-&quot;_р_._-;_-@_-"/>
    <numFmt numFmtId="175" formatCode="_-* #,##0.000_р_._-;\-* #,##0.000_р_._-;_-* &quot;-&quot;??_р_._-;_-@_-"/>
    <numFmt numFmtId="176" formatCode="#,##0.00_ ;\-#,##0.00\ "/>
    <numFmt numFmtId="177" formatCode="0.0%"/>
    <numFmt numFmtId="178" formatCode="_-* #,##0.000_р_._-;\-* #,##0.000_р_._-;_-* &quot;-&quot;?_р_._-;_-@_-"/>
    <numFmt numFmtId="179" formatCode="#,##0.000"/>
    <numFmt numFmtId="180" formatCode="#,##0.00_ ;[Red]\-#,##0.00\ "/>
    <numFmt numFmtId="181" formatCode="#,##0.0_ ;[Red]\-#,##0.0\ "/>
    <numFmt numFmtId="182" formatCode="#,##0_ ;[Red]\-#,##0\ "/>
  </numFmts>
  <fonts count="45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1">
      <alignment horizontal="left" wrapText="1" indent="2"/>
      <protection/>
    </xf>
    <xf numFmtId="0" fontId="9" fillId="0" borderId="2">
      <alignment horizontal="left" wrapText="1" indent="1"/>
      <protection/>
    </xf>
    <xf numFmtId="0" fontId="9" fillId="0" borderId="3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right"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174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0" fontId="4" fillId="0" borderId="13" xfId="63" applyNumberFormat="1" applyFont="1" applyFill="1" applyBorder="1" applyAlignment="1">
      <alignment horizontal="right" vertical="center"/>
    </xf>
    <xf numFmtId="180" fontId="1" fillId="0" borderId="13" xfId="63" applyNumberFormat="1" applyFont="1" applyFill="1" applyBorder="1" applyAlignment="1">
      <alignment horizontal="right" vertical="center"/>
    </xf>
    <xf numFmtId="180" fontId="1" fillId="0" borderId="14" xfId="63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166" fontId="1" fillId="0" borderId="14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 indent="1"/>
    </xf>
    <xf numFmtId="166" fontId="1" fillId="0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right"/>
    </xf>
    <xf numFmtId="174" fontId="4" fillId="0" borderId="3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horizontal="right" vertical="center"/>
    </xf>
    <xf numFmtId="174" fontId="4" fillId="0" borderId="17" xfId="0" applyNumberFormat="1" applyFont="1" applyFill="1" applyBorder="1" applyAlignment="1">
      <alignment vertical="center"/>
    </xf>
    <xf numFmtId="174" fontId="4" fillId="0" borderId="13" xfId="0" applyNumberFormat="1" applyFont="1" applyFill="1" applyBorder="1" applyAlignment="1">
      <alignment vertical="center"/>
    </xf>
    <xf numFmtId="174" fontId="4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 indent="2"/>
    </xf>
    <xf numFmtId="49" fontId="0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74" fontId="1" fillId="0" borderId="14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180" fontId="4" fillId="0" borderId="20" xfId="0" applyNumberFormat="1" applyFont="1" applyFill="1" applyBorder="1" applyAlignment="1">
      <alignment horizontal="right" vertical="center"/>
    </xf>
    <xf numFmtId="174" fontId="4" fillId="0" borderId="20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0" fontId="1" fillId="0" borderId="17" xfId="33" applyNumberFormat="1" applyFont="1" applyBorder="1" applyAlignment="1" applyProtection="1">
      <alignment wrapText="1"/>
      <protection/>
    </xf>
    <xf numFmtId="0" fontId="10" fillId="0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wrapText="1" indent="1"/>
    </xf>
    <xf numFmtId="0" fontId="0" fillId="0" borderId="13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wrapText="1" indent="1"/>
    </xf>
    <xf numFmtId="49" fontId="0" fillId="0" borderId="21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left" vertical="center" wrapText="1" indent="1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 wrapText="1" indent="1"/>
    </xf>
    <xf numFmtId="49" fontId="0" fillId="0" borderId="21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>
      <alignment horizontal="left" vertical="center" wrapText="1" indent="3"/>
    </xf>
    <xf numFmtId="0" fontId="0" fillId="0" borderId="13" xfId="0" applyFont="1" applyFill="1" applyBorder="1" applyAlignment="1" quotePrefix="1">
      <alignment horizontal="left" vertical="center" wrapText="1" indent="1"/>
    </xf>
    <xf numFmtId="0" fontId="0" fillId="0" borderId="13" xfId="0" applyFont="1" applyFill="1" applyBorder="1" applyAlignment="1">
      <alignment horizontal="left" vertical="justify" wrapText="1" indent="1"/>
    </xf>
    <xf numFmtId="4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justify" wrapText="1" indent="1"/>
    </xf>
    <xf numFmtId="49" fontId="0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4" xfId="33"/>
    <cellStyle name="xl32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="95" zoomScaleNormal="95" zoomScalePageLayoutView="0" workbookViewId="0" topLeftCell="A66">
      <selection activeCell="A69" sqref="A69"/>
    </sheetView>
  </sheetViews>
  <sheetFormatPr defaultColWidth="9.00390625" defaultRowHeight="12.75"/>
  <cols>
    <col min="1" max="1" width="49.375" style="8" customWidth="1"/>
    <col min="2" max="2" width="25.375" style="8" customWidth="1"/>
    <col min="3" max="4" width="15.875" style="8" customWidth="1"/>
    <col min="5" max="5" width="15.125" style="8" customWidth="1"/>
    <col min="6" max="6" width="12.25390625" style="8" bestFit="1" customWidth="1"/>
    <col min="7" max="16384" width="9.125" style="8" customWidth="1"/>
  </cols>
  <sheetData>
    <row r="1" ht="12.75">
      <c r="E1" s="119" t="s">
        <v>236</v>
      </c>
    </row>
    <row r="2" ht="12.75">
      <c r="E2" s="119" t="s">
        <v>262</v>
      </c>
    </row>
    <row r="3" ht="12.75">
      <c r="E3" s="119" t="s">
        <v>263</v>
      </c>
    </row>
    <row r="4" ht="12.75">
      <c r="E4" s="119" t="s">
        <v>264</v>
      </c>
    </row>
    <row r="6" spans="1:5" ht="16.5" customHeight="1">
      <c r="A6" s="120" t="s">
        <v>179</v>
      </c>
      <c r="B6" s="121"/>
      <c r="C6" s="121"/>
      <c r="D6" s="121"/>
      <c r="E6" s="122"/>
    </row>
    <row r="7" spans="1:5" ht="16.5" customHeight="1">
      <c r="A7" s="123" t="s">
        <v>239</v>
      </c>
      <c r="B7" s="124"/>
      <c r="C7" s="124"/>
      <c r="D7" s="124"/>
      <c r="E7" s="124"/>
    </row>
    <row r="8" spans="2:5" ht="12.75">
      <c r="B8" s="44"/>
      <c r="E8" s="64" t="s">
        <v>32</v>
      </c>
    </row>
    <row r="9" spans="1:5" ht="50.25" customHeight="1">
      <c r="A9" s="9" t="s">
        <v>33</v>
      </c>
      <c r="B9" s="9" t="s">
        <v>20</v>
      </c>
      <c r="C9" s="9" t="s">
        <v>234</v>
      </c>
      <c r="D9" s="9" t="s">
        <v>240</v>
      </c>
      <c r="E9" s="9" t="s">
        <v>235</v>
      </c>
    </row>
    <row r="10" spans="1:5" ht="12.75">
      <c r="A10" s="43">
        <v>1</v>
      </c>
      <c r="B10" s="43">
        <v>2</v>
      </c>
      <c r="C10" s="43">
        <v>3</v>
      </c>
      <c r="D10" s="43">
        <v>4</v>
      </c>
      <c r="E10" s="43">
        <v>5</v>
      </c>
    </row>
    <row r="11" spans="1:5" ht="7.5" customHeight="1">
      <c r="A11" s="10"/>
      <c r="B11" s="11"/>
      <c r="C11" s="12"/>
      <c r="D11" s="11"/>
      <c r="E11" s="12"/>
    </row>
    <row r="12" spans="1:5" s="72" customFormat="1" ht="12.75">
      <c r="A12" s="93" t="s">
        <v>3</v>
      </c>
      <c r="B12" s="94" t="s">
        <v>9</v>
      </c>
      <c r="C12" s="109">
        <f>C14+C17+C20+C25+C29+C32+C38+C42+C35</f>
        <v>105124846</v>
      </c>
      <c r="D12" s="109">
        <f>D14+D17+D20+D25+D29+D32+D38+D42+D35</f>
        <v>48169505.4</v>
      </c>
      <c r="E12" s="95">
        <f>D12/C12*100</f>
        <v>45.82123754074274</v>
      </c>
    </row>
    <row r="13" spans="1:5" s="72" customFormat="1" ht="12.75">
      <c r="A13" s="93"/>
      <c r="B13" s="94"/>
      <c r="C13" s="73"/>
      <c r="D13" s="73"/>
      <c r="E13" s="96"/>
    </row>
    <row r="14" spans="1:5" s="72" customFormat="1" ht="12.75">
      <c r="A14" s="91" t="s">
        <v>6</v>
      </c>
      <c r="B14" s="71" t="s">
        <v>10</v>
      </c>
      <c r="C14" s="73">
        <f>C15</f>
        <v>69485290</v>
      </c>
      <c r="D14" s="73">
        <f>D15</f>
        <v>31216996.09</v>
      </c>
      <c r="E14" s="96">
        <f>D14/C14*100</f>
        <v>44.92604994524741</v>
      </c>
    </row>
    <row r="15" spans="1:5" s="72" customFormat="1" ht="12.75">
      <c r="A15" s="2" t="s">
        <v>0</v>
      </c>
      <c r="B15" s="71" t="s">
        <v>11</v>
      </c>
      <c r="C15" s="73">
        <v>69485290</v>
      </c>
      <c r="D15" s="73">
        <v>31216996.09</v>
      </c>
      <c r="E15" s="96">
        <f>D15/C15*100</f>
        <v>44.92604994524741</v>
      </c>
    </row>
    <row r="16" spans="1:5" s="72" customFormat="1" ht="12.75">
      <c r="A16" s="2"/>
      <c r="B16" s="71"/>
      <c r="C16" s="73"/>
      <c r="D16" s="73"/>
      <c r="E16" s="96"/>
    </row>
    <row r="17" spans="1:5" s="72" customFormat="1" ht="38.25">
      <c r="A17" s="97" t="s">
        <v>173</v>
      </c>
      <c r="B17" s="71" t="s">
        <v>174</v>
      </c>
      <c r="C17" s="73">
        <f>C18</f>
        <v>722056</v>
      </c>
      <c r="D17" s="73">
        <f>D18</f>
        <v>451276.16</v>
      </c>
      <c r="E17" s="96">
        <f>D17/C17*100</f>
        <v>62.49877571822684</v>
      </c>
    </row>
    <row r="18" spans="1:5" s="72" customFormat="1" ht="38.25">
      <c r="A18" s="2" t="s">
        <v>202</v>
      </c>
      <c r="B18" s="71" t="s">
        <v>203</v>
      </c>
      <c r="C18" s="73">
        <v>722056</v>
      </c>
      <c r="D18" s="73">
        <v>451276.16</v>
      </c>
      <c r="E18" s="96">
        <f>D18/C18*100</f>
        <v>62.49877571822684</v>
      </c>
    </row>
    <row r="19" spans="1:5" s="72" customFormat="1" ht="12.75">
      <c r="A19" s="2"/>
      <c r="B19" s="71"/>
      <c r="C19" s="73"/>
      <c r="D19" s="73"/>
      <c r="E19" s="96"/>
    </row>
    <row r="20" spans="1:5" s="72" customFormat="1" ht="12.75">
      <c r="A20" s="97" t="s">
        <v>1</v>
      </c>
      <c r="B20" s="71" t="s">
        <v>12</v>
      </c>
      <c r="C20" s="73">
        <f>SUM(C21:C23)</f>
        <v>7206500</v>
      </c>
      <c r="D20" s="73">
        <f>SUM(D21:D23)</f>
        <v>5501312.18</v>
      </c>
      <c r="E20" s="96">
        <f>D20/C20*100</f>
        <v>76.33819718309859</v>
      </c>
    </row>
    <row r="21" spans="1:5" s="72" customFormat="1" ht="25.5">
      <c r="A21" s="2" t="s">
        <v>23</v>
      </c>
      <c r="B21" s="71" t="s">
        <v>178</v>
      </c>
      <c r="C21" s="73">
        <v>6454000</v>
      </c>
      <c r="D21" s="73">
        <v>3200758.72</v>
      </c>
      <c r="E21" s="96">
        <f>D21/C21*100</f>
        <v>49.59341059807871</v>
      </c>
    </row>
    <row r="22" spans="1:5" s="72" customFormat="1" ht="12.75">
      <c r="A22" s="2" t="s">
        <v>8</v>
      </c>
      <c r="B22" s="71" t="s">
        <v>13</v>
      </c>
      <c r="C22" s="73">
        <v>709500</v>
      </c>
      <c r="D22" s="73">
        <v>2319553.46</v>
      </c>
      <c r="E22" s="96">
        <f>D22/C22*100</f>
        <v>326.92790133897114</v>
      </c>
    </row>
    <row r="23" spans="1:5" s="72" customFormat="1" ht="25.5">
      <c r="A23" s="2" t="s">
        <v>204</v>
      </c>
      <c r="B23" s="71" t="s">
        <v>172</v>
      </c>
      <c r="C23" s="73">
        <v>43000</v>
      </c>
      <c r="D23" s="73">
        <v>-19000</v>
      </c>
      <c r="E23" s="96">
        <f>D23/C23*100</f>
        <v>-44.18604651162791</v>
      </c>
    </row>
    <row r="24" spans="1:5" s="72" customFormat="1" ht="12.75">
      <c r="A24" s="2"/>
      <c r="B24" s="71"/>
      <c r="C24" s="73"/>
      <c r="D24" s="73"/>
      <c r="E24" s="96"/>
    </row>
    <row r="25" spans="1:5" s="72" customFormat="1" ht="12.75">
      <c r="A25" s="97" t="s">
        <v>205</v>
      </c>
      <c r="B25" s="71" t="s">
        <v>14</v>
      </c>
      <c r="C25" s="73">
        <f>SUM(C26:C27)</f>
        <v>1109500</v>
      </c>
      <c r="D25" s="73">
        <f>SUM(D26:D27)</f>
        <v>504619.02</v>
      </c>
      <c r="E25" s="96">
        <f>D25/C25*100</f>
        <v>45.48166020730059</v>
      </c>
    </row>
    <row r="26" spans="1:5" s="72" customFormat="1" ht="38.25">
      <c r="A26" s="2" t="s">
        <v>112</v>
      </c>
      <c r="B26" s="71" t="s">
        <v>113</v>
      </c>
      <c r="C26" s="73">
        <v>451100</v>
      </c>
      <c r="D26" s="73">
        <v>118019.02</v>
      </c>
      <c r="E26" s="96">
        <f>D26/C26*100</f>
        <v>26.162496120594103</v>
      </c>
    </row>
    <row r="27" spans="1:5" s="72" customFormat="1" ht="38.25">
      <c r="A27" s="98" t="s">
        <v>114</v>
      </c>
      <c r="B27" s="71" t="s">
        <v>115</v>
      </c>
      <c r="C27" s="73">
        <v>658400</v>
      </c>
      <c r="D27" s="73">
        <v>386600</v>
      </c>
      <c r="E27" s="96">
        <f>D27/C27*100</f>
        <v>58.71810449574727</v>
      </c>
    </row>
    <row r="28" spans="1:5" s="72" customFormat="1" ht="12.75">
      <c r="A28" s="98"/>
      <c r="B28" s="71"/>
      <c r="C28" s="73"/>
      <c r="D28" s="73"/>
      <c r="E28" s="96"/>
    </row>
    <row r="29" spans="1:5" s="72" customFormat="1" ht="38.25">
      <c r="A29" s="91" t="s">
        <v>4</v>
      </c>
      <c r="B29" s="71" t="s">
        <v>15</v>
      </c>
      <c r="C29" s="73">
        <f>SUM(C30:C30)</f>
        <v>8778500</v>
      </c>
      <c r="D29" s="73">
        <f>SUM(D30:D30)</f>
        <v>1991569.17</v>
      </c>
      <c r="E29" s="96">
        <f>D29/C29*100</f>
        <v>22.686896052856408</v>
      </c>
    </row>
    <row r="30" spans="1:5" s="72" customFormat="1" ht="89.25" customHeight="1">
      <c r="A30" s="99" t="s">
        <v>206</v>
      </c>
      <c r="B30" s="100" t="s">
        <v>207</v>
      </c>
      <c r="C30" s="73">
        <v>8778500</v>
      </c>
      <c r="D30" s="73">
        <v>1991569.17</v>
      </c>
      <c r="E30" s="96">
        <f>D30/C30*100</f>
        <v>22.686896052856408</v>
      </c>
    </row>
    <row r="31" spans="1:5" s="72" customFormat="1" ht="12.75">
      <c r="A31" s="2"/>
      <c r="B31" s="71"/>
      <c r="C31" s="73"/>
      <c r="D31" s="73"/>
      <c r="E31" s="96"/>
    </row>
    <row r="32" spans="1:5" s="72" customFormat="1" ht="25.5">
      <c r="A32" s="97" t="s">
        <v>7</v>
      </c>
      <c r="B32" s="71" t="s">
        <v>16</v>
      </c>
      <c r="C32" s="73">
        <f>SUM(C33:C33)</f>
        <v>15500000</v>
      </c>
      <c r="D32" s="73">
        <f>SUM(D33:D33)</f>
        <v>7222593.8</v>
      </c>
      <c r="E32" s="96">
        <f>D32/C32*100</f>
        <v>46.59737935483871</v>
      </c>
    </row>
    <row r="33" spans="1:5" s="72" customFormat="1" ht="25.5">
      <c r="A33" s="101" t="s">
        <v>2</v>
      </c>
      <c r="B33" s="71" t="s">
        <v>17</v>
      </c>
      <c r="C33" s="73">
        <v>15500000</v>
      </c>
      <c r="D33" s="73">
        <v>7222593.8</v>
      </c>
      <c r="E33" s="96">
        <f>D33/C33*100</f>
        <v>46.59737935483871</v>
      </c>
    </row>
    <row r="34" spans="1:5" s="72" customFormat="1" ht="12.75">
      <c r="A34" s="2"/>
      <c r="B34" s="102"/>
      <c r="C34" s="73"/>
      <c r="D34" s="73"/>
      <c r="E34" s="96"/>
    </row>
    <row r="35" spans="1:5" s="72" customFormat="1" ht="25.5">
      <c r="A35" s="97" t="s">
        <v>208</v>
      </c>
      <c r="B35" s="71" t="s">
        <v>161</v>
      </c>
      <c r="C35" s="73">
        <f>SUM(C36:C36)</f>
        <v>935000</v>
      </c>
      <c r="D35" s="73">
        <f>SUM(D36:D36)</f>
        <v>490332</v>
      </c>
      <c r="E35" s="96">
        <f>D35/C35*100</f>
        <v>52.441925133689836</v>
      </c>
    </row>
    <row r="36" spans="1:5" s="72" customFormat="1" ht="12.75">
      <c r="A36" s="2" t="s">
        <v>196</v>
      </c>
      <c r="B36" s="71" t="s">
        <v>197</v>
      </c>
      <c r="C36" s="73">
        <v>935000</v>
      </c>
      <c r="D36" s="73">
        <v>490332</v>
      </c>
      <c r="E36" s="96">
        <f>D36/C36*100</f>
        <v>52.441925133689836</v>
      </c>
    </row>
    <row r="37" spans="1:5" s="72" customFormat="1" ht="12.75">
      <c r="A37" s="2"/>
      <c r="B37" s="102"/>
      <c r="C37" s="73"/>
      <c r="D37" s="73"/>
      <c r="E37" s="96"/>
    </row>
    <row r="38" spans="1:5" s="72" customFormat="1" ht="25.5">
      <c r="A38" s="103" t="s">
        <v>30</v>
      </c>
      <c r="B38" s="104" t="s">
        <v>31</v>
      </c>
      <c r="C38" s="73">
        <f>SUM(C39:C40)</f>
        <v>873000</v>
      </c>
      <c r="D38" s="73">
        <v>148458.22</v>
      </c>
      <c r="E38" s="96">
        <f>D38/C38*100</f>
        <v>17.00552348224513</v>
      </c>
    </row>
    <row r="39" spans="1:5" s="72" customFormat="1" ht="76.5">
      <c r="A39" s="105" t="s">
        <v>162</v>
      </c>
      <c r="B39" s="106" t="s">
        <v>209</v>
      </c>
      <c r="C39" s="73">
        <v>714000</v>
      </c>
      <c r="D39" s="73">
        <v>82300</v>
      </c>
      <c r="E39" s="96">
        <f>D39/C39*100</f>
        <v>11.526610644257703</v>
      </c>
    </row>
    <row r="40" spans="1:5" s="72" customFormat="1" ht="51">
      <c r="A40" s="2" t="s">
        <v>134</v>
      </c>
      <c r="B40" s="102" t="s">
        <v>117</v>
      </c>
      <c r="C40" s="73">
        <v>159000</v>
      </c>
      <c r="D40" s="73">
        <v>66158.22</v>
      </c>
      <c r="E40" s="96">
        <f>D40/C40*100</f>
        <v>41.608943396226415</v>
      </c>
    </row>
    <row r="41" spans="1:5" s="72" customFormat="1" ht="12.75">
      <c r="A41" s="2"/>
      <c r="B41" s="102"/>
      <c r="C41" s="73"/>
      <c r="D41" s="73"/>
      <c r="E41" s="96"/>
    </row>
    <row r="42" spans="1:5" s="72" customFormat="1" ht="12.75">
      <c r="A42" s="97" t="s">
        <v>26</v>
      </c>
      <c r="B42" s="71" t="s">
        <v>25</v>
      </c>
      <c r="C42" s="73">
        <f>SUM(C43:C49)</f>
        <v>515000</v>
      </c>
      <c r="D42" s="73">
        <f>SUM(D43:D49)</f>
        <v>642348.76</v>
      </c>
      <c r="E42" s="96">
        <f aca="true" t="shared" si="0" ref="E42:E49">D42/C42*100</f>
        <v>124.7279145631068</v>
      </c>
    </row>
    <row r="43" spans="1:5" s="72" customFormat="1" ht="63.75">
      <c r="A43" s="107" t="s">
        <v>242</v>
      </c>
      <c r="B43" s="71" t="s">
        <v>241</v>
      </c>
      <c r="C43" s="73"/>
      <c r="D43" s="73">
        <v>3000</v>
      </c>
      <c r="E43" s="110"/>
    </row>
    <row r="44" spans="1:5" s="72" customFormat="1" ht="113.25" customHeight="1">
      <c r="A44" s="107" t="s">
        <v>210</v>
      </c>
      <c r="B44" s="71" t="s">
        <v>169</v>
      </c>
      <c r="C44" s="73">
        <v>20000</v>
      </c>
      <c r="D44" s="73">
        <v>5000</v>
      </c>
      <c r="E44" s="96">
        <f t="shared" si="0"/>
        <v>25</v>
      </c>
    </row>
    <row r="45" spans="1:5" s="72" customFormat="1" ht="63.75">
      <c r="A45" s="107" t="s">
        <v>118</v>
      </c>
      <c r="B45" s="71" t="s">
        <v>119</v>
      </c>
      <c r="C45" s="73">
        <v>20000</v>
      </c>
      <c r="D45" s="73">
        <v>6205</v>
      </c>
      <c r="E45" s="96">
        <f t="shared" si="0"/>
        <v>31.025000000000002</v>
      </c>
    </row>
    <row r="46" spans="1:5" s="72" customFormat="1" ht="25.5">
      <c r="A46" s="107" t="s">
        <v>265</v>
      </c>
      <c r="B46" s="71" t="s">
        <v>215</v>
      </c>
      <c r="C46" s="73"/>
      <c r="D46" s="73">
        <v>288800.87</v>
      </c>
      <c r="E46" s="96"/>
    </row>
    <row r="47" spans="1:5" s="72" customFormat="1" ht="25.5">
      <c r="A47" s="107" t="s">
        <v>217</v>
      </c>
      <c r="B47" s="71" t="s">
        <v>216</v>
      </c>
      <c r="C47" s="73"/>
      <c r="D47" s="73">
        <v>120000</v>
      </c>
      <c r="E47" s="96"/>
    </row>
    <row r="48" spans="1:5" s="72" customFormat="1" ht="76.5">
      <c r="A48" s="107" t="s">
        <v>211</v>
      </c>
      <c r="B48" s="71" t="s">
        <v>212</v>
      </c>
      <c r="C48" s="73">
        <v>30000</v>
      </c>
      <c r="D48" s="73">
        <v>92000</v>
      </c>
      <c r="E48" s="96">
        <f t="shared" si="0"/>
        <v>306.6666666666667</v>
      </c>
    </row>
    <row r="49" spans="1:5" s="72" customFormat="1" ht="38.25">
      <c r="A49" s="107" t="s">
        <v>213</v>
      </c>
      <c r="B49" s="108" t="s">
        <v>214</v>
      </c>
      <c r="C49" s="73">
        <v>445000</v>
      </c>
      <c r="D49" s="73">
        <v>127342.89</v>
      </c>
      <c r="E49" s="96">
        <f t="shared" si="0"/>
        <v>28.616379775280897</v>
      </c>
    </row>
    <row r="50" spans="1:5" ht="12.75">
      <c r="A50" s="63"/>
      <c r="B50" s="19"/>
      <c r="C50" s="21"/>
      <c r="D50" s="22"/>
      <c r="E50" s="56"/>
    </row>
    <row r="51" spans="1:5" s="72" customFormat="1" ht="12.75">
      <c r="A51" s="93" t="s">
        <v>5</v>
      </c>
      <c r="B51" s="94" t="s">
        <v>18</v>
      </c>
      <c r="C51" s="109">
        <f>C53+C110+C107</f>
        <v>361562204</v>
      </c>
      <c r="D51" s="109">
        <f>D53+D110+D107</f>
        <v>200618023.51</v>
      </c>
      <c r="E51" s="95">
        <f>D51/C51*100</f>
        <v>55.48644777870643</v>
      </c>
    </row>
    <row r="52" spans="1:5" s="72" customFormat="1" ht="12.75">
      <c r="A52" s="91"/>
      <c r="B52" s="71"/>
      <c r="C52" s="74"/>
      <c r="D52" s="74"/>
      <c r="E52" s="110"/>
    </row>
    <row r="53" spans="1:5" s="72" customFormat="1" ht="38.25">
      <c r="A53" s="91" t="s">
        <v>24</v>
      </c>
      <c r="B53" s="71" t="s">
        <v>218</v>
      </c>
      <c r="C53" s="74">
        <f>C55+C74+C94</f>
        <v>360817888.07</v>
      </c>
      <c r="D53" s="74">
        <f>D55+D74+D94</f>
        <v>199873707.57999998</v>
      </c>
      <c r="E53" s="110">
        <f>D53/C53*100</f>
        <v>55.394622658293414</v>
      </c>
    </row>
    <row r="54" spans="1:5" s="72" customFormat="1" ht="12.75">
      <c r="A54" s="91"/>
      <c r="B54" s="71"/>
      <c r="C54" s="74"/>
      <c r="D54" s="74"/>
      <c r="E54" s="110"/>
    </row>
    <row r="55" spans="1:5" s="72" customFormat="1" ht="38.25">
      <c r="A55" s="111" t="s">
        <v>219</v>
      </c>
      <c r="B55" s="106" t="s">
        <v>19</v>
      </c>
      <c r="C55" s="73">
        <f>C56+C58+C59+C61+C62</f>
        <v>153533968.07</v>
      </c>
      <c r="D55" s="73">
        <f>SUM(D58:D62)</f>
        <v>79510276.09</v>
      </c>
      <c r="E55" s="110">
        <f aca="true" t="shared" si="1" ref="E55:E72">D55/C55*100</f>
        <v>51.78676555389311</v>
      </c>
    </row>
    <row r="56" spans="1:5" s="72" customFormat="1" ht="38.25">
      <c r="A56" s="117" t="s">
        <v>253</v>
      </c>
      <c r="B56" s="118" t="s">
        <v>254</v>
      </c>
      <c r="C56" s="73">
        <f>C57</f>
        <v>544759</v>
      </c>
      <c r="D56" s="73"/>
      <c r="E56" s="110">
        <f t="shared" si="1"/>
        <v>0</v>
      </c>
    </row>
    <row r="57" spans="1:5" s="72" customFormat="1" ht="76.5">
      <c r="A57" s="111" t="s">
        <v>255</v>
      </c>
      <c r="B57" s="118"/>
      <c r="C57" s="73">
        <v>544759</v>
      </c>
      <c r="D57" s="73"/>
      <c r="E57" s="110">
        <f t="shared" si="1"/>
        <v>0</v>
      </c>
    </row>
    <row r="58" spans="1:5" s="72" customFormat="1" ht="51">
      <c r="A58" s="111" t="s">
        <v>243</v>
      </c>
      <c r="B58" s="106" t="s">
        <v>244</v>
      </c>
      <c r="C58" s="73">
        <v>137109.07</v>
      </c>
      <c r="D58" s="73">
        <v>137109</v>
      </c>
      <c r="E58" s="110">
        <f t="shared" si="1"/>
        <v>99.99994894575536</v>
      </c>
    </row>
    <row r="59" spans="1:5" s="72" customFormat="1" ht="51">
      <c r="A59" s="111" t="s">
        <v>256</v>
      </c>
      <c r="B59" s="106" t="s">
        <v>258</v>
      </c>
      <c r="C59" s="73">
        <v>522000</v>
      </c>
      <c r="D59" s="73"/>
      <c r="E59" s="110">
        <f t="shared" si="1"/>
        <v>0</v>
      </c>
    </row>
    <row r="60" spans="1:5" s="72" customFormat="1" ht="89.25">
      <c r="A60" s="70" t="s">
        <v>257</v>
      </c>
      <c r="B60" s="106"/>
      <c r="C60" s="73">
        <v>522000</v>
      </c>
      <c r="D60" s="73"/>
      <c r="E60" s="110">
        <f t="shared" si="1"/>
        <v>0</v>
      </c>
    </row>
    <row r="61" spans="1:5" s="72" customFormat="1" ht="89.25">
      <c r="A61" s="111" t="s">
        <v>220</v>
      </c>
      <c r="B61" s="106" t="s">
        <v>175</v>
      </c>
      <c r="C61" s="73">
        <v>518000</v>
      </c>
      <c r="D61" s="73">
        <v>259000</v>
      </c>
      <c r="E61" s="110">
        <f t="shared" si="1"/>
        <v>50</v>
      </c>
    </row>
    <row r="62" spans="1:5" s="72" customFormat="1" ht="12.75">
      <c r="A62" s="2" t="s">
        <v>221</v>
      </c>
      <c r="B62" s="71" t="s">
        <v>222</v>
      </c>
      <c r="C62" s="74">
        <f>SUM(C63)</f>
        <v>151812100</v>
      </c>
      <c r="D62" s="74">
        <f>SUM(D63)</f>
        <v>79114167.09</v>
      </c>
      <c r="E62" s="110">
        <f t="shared" si="1"/>
        <v>52.11321567253203</v>
      </c>
    </row>
    <row r="63" spans="1:5" s="72" customFormat="1" ht="25.5">
      <c r="A63" s="70" t="s">
        <v>121</v>
      </c>
      <c r="B63" s="71" t="s">
        <v>122</v>
      </c>
      <c r="C63" s="74">
        <f>SUM(C64:C72)</f>
        <v>151812100</v>
      </c>
      <c r="D63" s="74">
        <f>SUM(D64:D72)</f>
        <v>79114167.09</v>
      </c>
      <c r="E63" s="110">
        <f t="shared" si="1"/>
        <v>52.11321567253203</v>
      </c>
    </row>
    <row r="64" spans="1:5" s="72" customFormat="1" ht="25.5">
      <c r="A64" s="76" t="s">
        <v>180</v>
      </c>
      <c r="B64" s="71"/>
      <c r="C64" s="74">
        <v>140977100</v>
      </c>
      <c r="D64" s="74">
        <v>70489100</v>
      </c>
      <c r="E64" s="110">
        <f t="shared" si="1"/>
        <v>50.000390134284224</v>
      </c>
    </row>
    <row r="65" spans="1:5" s="72" customFormat="1" ht="63.75">
      <c r="A65" s="76" t="s">
        <v>181</v>
      </c>
      <c r="B65" s="71"/>
      <c r="C65" s="74">
        <v>700000</v>
      </c>
      <c r="D65" s="74"/>
      <c r="E65" s="110">
        <f t="shared" si="1"/>
        <v>0</v>
      </c>
    </row>
    <row r="66" spans="1:5" s="72" customFormat="1" ht="63.75">
      <c r="A66" s="76" t="s">
        <v>182</v>
      </c>
      <c r="B66" s="71"/>
      <c r="C66" s="74">
        <v>58100</v>
      </c>
      <c r="D66" s="74">
        <v>58100</v>
      </c>
      <c r="E66" s="110">
        <f t="shared" si="1"/>
        <v>100</v>
      </c>
    </row>
    <row r="67" spans="1:5" s="72" customFormat="1" ht="25.5">
      <c r="A67" s="76" t="s">
        <v>183</v>
      </c>
      <c r="B67" s="71"/>
      <c r="C67" s="74">
        <v>2640000</v>
      </c>
      <c r="D67" s="74">
        <v>1861000</v>
      </c>
      <c r="E67" s="110">
        <f t="shared" si="1"/>
        <v>70.49242424242425</v>
      </c>
    </row>
    <row r="68" spans="1:5" s="72" customFormat="1" ht="51">
      <c r="A68" s="76" t="s">
        <v>198</v>
      </c>
      <c r="B68" s="71"/>
      <c r="C68" s="74">
        <v>268400</v>
      </c>
      <c r="D68" s="74"/>
      <c r="E68" s="110">
        <f t="shared" si="1"/>
        <v>0</v>
      </c>
    </row>
    <row r="69" spans="1:5" s="72" customFormat="1" ht="90" customHeight="1">
      <c r="A69" s="112" t="s">
        <v>185</v>
      </c>
      <c r="B69" s="71"/>
      <c r="C69" s="74">
        <v>6619900</v>
      </c>
      <c r="D69" s="74">
        <v>6619900</v>
      </c>
      <c r="E69" s="110">
        <f t="shared" si="1"/>
        <v>100</v>
      </c>
    </row>
    <row r="70" spans="1:5" s="72" customFormat="1" ht="39" customHeight="1">
      <c r="A70" s="76" t="s">
        <v>184</v>
      </c>
      <c r="B70" s="71"/>
      <c r="C70" s="74">
        <v>188700</v>
      </c>
      <c r="D70" s="74">
        <v>61067.09</v>
      </c>
      <c r="E70" s="110">
        <f t="shared" si="1"/>
        <v>32.361997880233176</v>
      </c>
    </row>
    <row r="71" spans="1:5" s="72" customFormat="1" ht="39" customHeight="1">
      <c r="A71" s="76" t="s">
        <v>230</v>
      </c>
      <c r="B71" s="71"/>
      <c r="C71" s="74">
        <v>142500</v>
      </c>
      <c r="D71" s="74"/>
      <c r="E71" s="110">
        <f t="shared" si="1"/>
        <v>0</v>
      </c>
    </row>
    <row r="72" spans="1:5" s="72" customFormat="1" ht="64.5" customHeight="1">
      <c r="A72" s="76" t="s">
        <v>231</v>
      </c>
      <c r="B72" s="71"/>
      <c r="C72" s="74">
        <v>217400</v>
      </c>
      <c r="D72" s="74">
        <v>25000</v>
      </c>
      <c r="E72" s="110">
        <f t="shared" si="1"/>
        <v>11.499540018399264</v>
      </c>
    </row>
    <row r="73" spans="1:5" s="72" customFormat="1" ht="12.75">
      <c r="A73" s="70"/>
      <c r="B73" s="71"/>
      <c r="C73" s="74"/>
      <c r="D73" s="74"/>
      <c r="E73" s="110"/>
    </row>
    <row r="74" spans="1:5" s="72" customFormat="1" ht="38.25">
      <c r="A74" s="111" t="s">
        <v>28</v>
      </c>
      <c r="B74" s="106" t="s">
        <v>22</v>
      </c>
      <c r="C74" s="73">
        <f>C75+C76+C77+C88+C89</f>
        <v>200560900</v>
      </c>
      <c r="D74" s="73">
        <f>D75+D76+D77+D88+D89</f>
        <v>119151686.49</v>
      </c>
      <c r="E74" s="110">
        <f aca="true" t="shared" si="2" ref="E74:E92">D74/C74*100</f>
        <v>59.40923005929869</v>
      </c>
    </row>
    <row r="75" spans="1:5" s="72" customFormat="1" ht="51">
      <c r="A75" s="113" t="s">
        <v>123</v>
      </c>
      <c r="B75" s="71" t="s">
        <v>124</v>
      </c>
      <c r="C75" s="73">
        <v>1514200</v>
      </c>
      <c r="D75" s="73">
        <v>757100</v>
      </c>
      <c r="E75" s="110">
        <f t="shared" si="2"/>
        <v>50</v>
      </c>
    </row>
    <row r="76" spans="1:5" s="72" customFormat="1" ht="38.25">
      <c r="A76" s="2" t="s">
        <v>125</v>
      </c>
      <c r="B76" s="71" t="s">
        <v>126</v>
      </c>
      <c r="C76" s="73">
        <v>3553300</v>
      </c>
      <c r="D76" s="73">
        <v>1473617.49</v>
      </c>
      <c r="E76" s="110">
        <f t="shared" si="2"/>
        <v>41.47180057974278</v>
      </c>
    </row>
    <row r="77" spans="1:5" s="72" customFormat="1" ht="38.25">
      <c r="A77" s="111" t="s">
        <v>127</v>
      </c>
      <c r="B77" s="71" t="s">
        <v>128</v>
      </c>
      <c r="C77" s="73">
        <f>SUM(C78:C87)</f>
        <v>7657800</v>
      </c>
      <c r="D77" s="73">
        <f>SUM(D78:D87)</f>
        <v>3796159</v>
      </c>
      <c r="E77" s="110">
        <f t="shared" si="2"/>
        <v>49.572449006242</v>
      </c>
    </row>
    <row r="78" spans="1:5" s="72" customFormat="1" ht="38.25">
      <c r="A78" s="70" t="s">
        <v>186</v>
      </c>
      <c r="B78" s="71"/>
      <c r="C78" s="73">
        <v>2541100</v>
      </c>
      <c r="D78" s="73">
        <v>1269100</v>
      </c>
      <c r="E78" s="110">
        <f t="shared" si="2"/>
        <v>49.94293809767424</v>
      </c>
    </row>
    <row r="79" spans="1:5" s="72" customFormat="1" ht="25.5">
      <c r="A79" s="70" t="s">
        <v>187</v>
      </c>
      <c r="B79" s="71"/>
      <c r="C79" s="74">
        <v>304700</v>
      </c>
      <c r="D79" s="74">
        <v>147547.02</v>
      </c>
      <c r="E79" s="110">
        <f t="shared" si="2"/>
        <v>48.42370200196915</v>
      </c>
    </row>
    <row r="80" spans="1:5" s="72" customFormat="1" ht="38.25">
      <c r="A80" s="70" t="s">
        <v>188</v>
      </c>
      <c r="B80" s="71"/>
      <c r="C80" s="74">
        <v>1218600</v>
      </c>
      <c r="D80" s="74">
        <v>560423.69</v>
      </c>
      <c r="E80" s="110">
        <f t="shared" si="2"/>
        <v>45.989142458558995</v>
      </c>
    </row>
    <row r="81" spans="1:5" s="72" customFormat="1" ht="38.25">
      <c r="A81" s="70" t="s">
        <v>189</v>
      </c>
      <c r="B81" s="71"/>
      <c r="C81" s="74">
        <v>900000</v>
      </c>
      <c r="D81" s="74">
        <v>450000</v>
      </c>
      <c r="E81" s="110">
        <f t="shared" si="2"/>
        <v>50</v>
      </c>
    </row>
    <row r="82" spans="1:5" s="72" customFormat="1" ht="63.75">
      <c r="A82" s="70" t="s">
        <v>190</v>
      </c>
      <c r="B82" s="71"/>
      <c r="C82" s="74">
        <v>25500</v>
      </c>
      <c r="D82" s="74">
        <v>25500</v>
      </c>
      <c r="E82" s="110">
        <f t="shared" si="2"/>
        <v>100</v>
      </c>
    </row>
    <row r="83" spans="1:5" s="72" customFormat="1" ht="38.25">
      <c r="A83" s="70" t="s">
        <v>191</v>
      </c>
      <c r="B83" s="71"/>
      <c r="C83" s="74">
        <v>1828000</v>
      </c>
      <c r="D83" s="74">
        <v>1049794.98</v>
      </c>
      <c r="E83" s="110">
        <f t="shared" si="2"/>
        <v>57.428609409190365</v>
      </c>
    </row>
    <row r="84" spans="1:5" s="72" customFormat="1" ht="38.25">
      <c r="A84" s="70" t="s">
        <v>192</v>
      </c>
      <c r="B84" s="71"/>
      <c r="C84" s="74">
        <v>609300</v>
      </c>
      <c r="D84" s="74">
        <v>215722.61</v>
      </c>
      <c r="E84" s="110">
        <f t="shared" si="2"/>
        <v>35.40499097324798</v>
      </c>
    </row>
    <row r="85" spans="1:5" s="72" customFormat="1" ht="38.25">
      <c r="A85" s="70" t="s">
        <v>193</v>
      </c>
      <c r="B85" s="71"/>
      <c r="C85" s="74">
        <v>118100</v>
      </c>
      <c r="D85" s="74">
        <v>21820.7</v>
      </c>
      <c r="E85" s="110">
        <f t="shared" si="2"/>
        <v>18.476460626587638</v>
      </c>
    </row>
    <row r="86" spans="1:5" s="72" customFormat="1" ht="25.5">
      <c r="A86" s="70" t="s">
        <v>194</v>
      </c>
      <c r="B86" s="71"/>
      <c r="C86" s="74">
        <v>25000</v>
      </c>
      <c r="D86" s="74">
        <v>12500</v>
      </c>
      <c r="E86" s="110">
        <f t="shared" si="2"/>
        <v>50</v>
      </c>
    </row>
    <row r="87" spans="1:5" s="72" customFormat="1" ht="38.25">
      <c r="A87" s="70" t="s">
        <v>195</v>
      </c>
      <c r="B87" s="71"/>
      <c r="C87" s="74">
        <v>87500</v>
      </c>
      <c r="D87" s="74">
        <v>43750</v>
      </c>
      <c r="E87" s="110">
        <f t="shared" si="2"/>
        <v>50</v>
      </c>
    </row>
    <row r="88" spans="1:5" s="72" customFormat="1" ht="66" customHeight="1">
      <c r="A88" s="114" t="s">
        <v>223</v>
      </c>
      <c r="B88" s="71" t="s">
        <v>224</v>
      </c>
      <c r="C88" s="73">
        <v>2680500</v>
      </c>
      <c r="D88" s="73">
        <v>1231810</v>
      </c>
      <c r="E88" s="110">
        <f t="shared" si="2"/>
        <v>45.95448610333893</v>
      </c>
    </row>
    <row r="89" spans="1:5" s="72" customFormat="1" ht="12.75">
      <c r="A89" s="111" t="s">
        <v>225</v>
      </c>
      <c r="B89" s="106" t="s">
        <v>226</v>
      </c>
      <c r="C89" s="73">
        <f>SUM(C90)</f>
        <v>185155100</v>
      </c>
      <c r="D89" s="73">
        <f>SUM(D90)</f>
        <v>111893000</v>
      </c>
      <c r="E89" s="110">
        <f t="shared" si="2"/>
        <v>60.43203778885918</v>
      </c>
    </row>
    <row r="90" spans="1:5" s="72" customFormat="1" ht="25.5">
      <c r="A90" s="2" t="s">
        <v>129</v>
      </c>
      <c r="B90" s="71" t="s">
        <v>130</v>
      </c>
      <c r="C90" s="73">
        <f>SUM(C91:C93)</f>
        <v>185155100</v>
      </c>
      <c r="D90" s="73">
        <f>SUM(D91:D93)</f>
        <v>111893000</v>
      </c>
      <c r="E90" s="110">
        <f t="shared" si="2"/>
        <v>60.43203778885918</v>
      </c>
    </row>
    <row r="91" spans="1:5" s="72" customFormat="1" ht="25.5">
      <c r="A91" s="70" t="s">
        <v>246</v>
      </c>
      <c r="B91" s="71"/>
      <c r="C91" s="74">
        <v>181121400</v>
      </c>
      <c r="D91" s="74">
        <v>110625800</v>
      </c>
      <c r="E91" s="110">
        <f t="shared" si="2"/>
        <v>61.07826021662819</v>
      </c>
    </row>
    <row r="92" spans="1:5" s="72" customFormat="1" ht="38.25">
      <c r="A92" s="2" t="s">
        <v>245</v>
      </c>
      <c r="B92" s="71"/>
      <c r="C92" s="74">
        <v>4033700</v>
      </c>
      <c r="D92" s="74">
        <v>1267200</v>
      </c>
      <c r="E92" s="110">
        <f t="shared" si="2"/>
        <v>31.415325879465506</v>
      </c>
    </row>
    <row r="93" spans="1:5" s="72" customFormat="1" ht="12.75">
      <c r="A93" s="70"/>
      <c r="B93" s="71"/>
      <c r="C93" s="74"/>
      <c r="D93" s="74"/>
      <c r="E93" s="110"/>
    </row>
    <row r="94" spans="1:5" s="72" customFormat="1" ht="12.75">
      <c r="A94" s="97" t="s">
        <v>29</v>
      </c>
      <c r="B94" s="71" t="s">
        <v>27</v>
      </c>
      <c r="C94" s="73">
        <f>C95+C101+C102</f>
        <v>6723020</v>
      </c>
      <c r="D94" s="73">
        <f>D95+D101+D102</f>
        <v>1211745</v>
      </c>
      <c r="E94" s="110">
        <f aca="true" t="shared" si="3" ref="E94:E108">D94/C94*100</f>
        <v>18.023819652477606</v>
      </c>
    </row>
    <row r="95" spans="1:5" s="72" customFormat="1" ht="66" customHeight="1">
      <c r="A95" s="2" t="s">
        <v>131</v>
      </c>
      <c r="B95" s="71" t="s">
        <v>132</v>
      </c>
      <c r="C95" s="73">
        <f>SUM(C96:C100)</f>
        <v>6208040</v>
      </c>
      <c r="D95" s="73">
        <f>SUM(D96:D99)</f>
        <v>996845</v>
      </c>
      <c r="E95" s="110">
        <f t="shared" si="3"/>
        <v>16.057322439932733</v>
      </c>
    </row>
    <row r="96" spans="1:5" s="72" customFormat="1" ht="38.25">
      <c r="A96" s="70" t="s">
        <v>227</v>
      </c>
      <c r="B96" s="71"/>
      <c r="C96" s="73">
        <v>2246880</v>
      </c>
      <c r="D96" s="73">
        <v>614191</v>
      </c>
      <c r="E96" s="110">
        <f t="shared" si="3"/>
        <v>27.33528270312611</v>
      </c>
    </row>
    <row r="97" spans="1:5" s="72" customFormat="1" ht="25.5">
      <c r="A97" s="70" t="s">
        <v>228</v>
      </c>
      <c r="B97" s="71"/>
      <c r="C97" s="73">
        <v>651810</v>
      </c>
      <c r="D97" s="73">
        <v>197541</v>
      </c>
      <c r="E97" s="110">
        <f t="shared" si="3"/>
        <v>30.306531044322732</v>
      </c>
    </row>
    <row r="98" spans="1:5" s="72" customFormat="1" ht="25.5">
      <c r="A98" s="70" t="s">
        <v>229</v>
      </c>
      <c r="B98" s="71"/>
      <c r="C98" s="73">
        <v>652350</v>
      </c>
      <c r="D98" s="73">
        <v>177861</v>
      </c>
      <c r="E98" s="110">
        <f t="shared" si="3"/>
        <v>27.264658542193608</v>
      </c>
    </row>
    <row r="99" spans="1:5" s="72" customFormat="1" ht="38.25">
      <c r="A99" s="70" t="s">
        <v>247</v>
      </c>
      <c r="B99" s="71"/>
      <c r="C99" s="73">
        <v>440000</v>
      </c>
      <c r="D99" s="73">
        <v>7252</v>
      </c>
      <c r="E99" s="110">
        <f t="shared" si="3"/>
        <v>1.648181818181818</v>
      </c>
    </row>
    <row r="100" spans="1:5" s="72" customFormat="1" ht="38.25">
      <c r="A100" s="70" t="s">
        <v>259</v>
      </c>
      <c r="B100" s="71"/>
      <c r="C100" s="73">
        <v>2217000</v>
      </c>
      <c r="D100" s="73"/>
      <c r="E100" s="110"/>
    </row>
    <row r="101" spans="1:5" s="72" customFormat="1" ht="51">
      <c r="A101" s="2" t="s">
        <v>251</v>
      </c>
      <c r="B101" s="71" t="s">
        <v>252</v>
      </c>
      <c r="C101" s="73">
        <v>20200</v>
      </c>
      <c r="D101" s="73"/>
      <c r="E101" s="110">
        <f t="shared" si="3"/>
        <v>0</v>
      </c>
    </row>
    <row r="102" spans="1:5" s="72" customFormat="1" ht="25.5">
      <c r="A102" s="2" t="s">
        <v>248</v>
      </c>
      <c r="B102" s="71" t="s">
        <v>249</v>
      </c>
      <c r="C102" s="73">
        <f>SUM(C103:C105)</f>
        <v>494780</v>
      </c>
      <c r="D102" s="73">
        <f>D103</f>
        <v>214900</v>
      </c>
      <c r="E102" s="110">
        <f t="shared" si="3"/>
        <v>43.43344516754921</v>
      </c>
    </row>
    <row r="103" spans="1:5" s="72" customFormat="1" ht="38.25">
      <c r="A103" s="70" t="s">
        <v>250</v>
      </c>
      <c r="B103" s="71"/>
      <c r="C103" s="73">
        <v>214900</v>
      </c>
      <c r="D103" s="73">
        <v>214900</v>
      </c>
      <c r="E103" s="110">
        <f t="shared" si="3"/>
        <v>100</v>
      </c>
    </row>
    <row r="104" spans="1:5" s="72" customFormat="1" ht="12.75">
      <c r="A104" s="70" t="s">
        <v>260</v>
      </c>
      <c r="B104" s="71"/>
      <c r="C104" s="73">
        <v>235900</v>
      </c>
      <c r="D104" s="73"/>
      <c r="E104" s="110"/>
    </row>
    <row r="105" spans="1:5" s="72" customFormat="1" ht="25.5">
      <c r="A105" s="70" t="s">
        <v>261</v>
      </c>
      <c r="B105" s="71"/>
      <c r="C105" s="73">
        <v>43980</v>
      </c>
      <c r="D105" s="73"/>
      <c r="E105" s="110"/>
    </row>
    <row r="106" spans="1:5" s="72" customFormat="1" ht="12.75">
      <c r="A106" s="70"/>
      <c r="B106" s="71"/>
      <c r="C106" s="73"/>
      <c r="D106" s="73"/>
      <c r="E106" s="96"/>
    </row>
    <row r="107" spans="1:5" s="72" customFormat="1" ht="12.75">
      <c r="A107" s="2" t="s">
        <v>166</v>
      </c>
      <c r="B107" s="1" t="s">
        <v>165</v>
      </c>
      <c r="C107" s="115">
        <f>C108</f>
        <v>1155000</v>
      </c>
      <c r="D107" s="115">
        <f>D108</f>
        <v>1155000</v>
      </c>
      <c r="E107" s="110">
        <f t="shared" si="3"/>
        <v>100</v>
      </c>
    </row>
    <row r="108" spans="1:5" s="72" customFormat="1" ht="25.5" customHeight="1">
      <c r="A108" s="70" t="s">
        <v>168</v>
      </c>
      <c r="B108" s="116" t="s">
        <v>167</v>
      </c>
      <c r="C108" s="115">
        <v>1155000</v>
      </c>
      <c r="D108" s="115">
        <v>1155000</v>
      </c>
      <c r="E108" s="110">
        <f t="shared" si="3"/>
        <v>100</v>
      </c>
    </row>
    <row r="109" spans="1:5" s="72" customFormat="1" ht="14.25" customHeight="1">
      <c r="A109" s="70"/>
      <c r="B109" s="116"/>
      <c r="C109" s="115"/>
      <c r="D109" s="115"/>
      <c r="E109" s="115"/>
    </row>
    <row r="110" spans="1:5" s="72" customFormat="1" ht="51">
      <c r="A110" s="2" t="s">
        <v>120</v>
      </c>
      <c r="B110" s="1" t="s">
        <v>135</v>
      </c>
      <c r="C110" s="73">
        <f>C111</f>
        <v>-410684.07</v>
      </c>
      <c r="D110" s="73">
        <f>D111</f>
        <v>-410684.07</v>
      </c>
      <c r="E110" s="110">
        <f>D110/C110*100</f>
        <v>100</v>
      </c>
    </row>
    <row r="111" spans="1:5" s="72" customFormat="1" ht="51">
      <c r="A111" s="70" t="s">
        <v>137</v>
      </c>
      <c r="B111" s="1" t="s">
        <v>136</v>
      </c>
      <c r="C111" s="73">
        <v>-410684.07</v>
      </c>
      <c r="D111" s="73">
        <v>-410684.07</v>
      </c>
      <c r="E111" s="110">
        <f>D111/C111*100</f>
        <v>100</v>
      </c>
    </row>
    <row r="112" spans="1:5" ht="12.75">
      <c r="A112" s="57"/>
      <c r="B112" s="7"/>
      <c r="C112" s="23"/>
      <c r="D112" s="23"/>
      <c r="E112" s="58"/>
    </row>
    <row r="113" spans="1:5" ht="12.75">
      <c r="A113" s="24" t="s">
        <v>21</v>
      </c>
      <c r="B113" s="25"/>
      <c r="C113" s="26">
        <f>C12+C51</f>
        <v>466687050</v>
      </c>
      <c r="D113" s="26">
        <f>D12+D51</f>
        <v>248787528.91</v>
      </c>
      <c r="E113" s="27">
        <f>SUM(D113/C113*100)</f>
        <v>53.309284864450376</v>
      </c>
    </row>
    <row r="114" spans="1:5" ht="12.75">
      <c r="A114" s="28" t="s">
        <v>68</v>
      </c>
      <c r="B114" s="29"/>
      <c r="C114" s="30"/>
      <c r="D114" s="30"/>
      <c r="E114" s="31"/>
    </row>
    <row r="115" spans="1:5" ht="12.75">
      <c r="A115" s="45" t="s">
        <v>34</v>
      </c>
      <c r="B115" s="14" t="s">
        <v>61</v>
      </c>
      <c r="C115" s="48">
        <f>SUM(C116:C121)</f>
        <v>67416090</v>
      </c>
      <c r="D115" s="48">
        <f>SUM(D116:D121)</f>
        <v>30578560.669999998</v>
      </c>
      <c r="E115" s="16">
        <f>SUM(D115/C115*100)</f>
        <v>45.35795634246958</v>
      </c>
    </row>
    <row r="116" spans="1:5" ht="38.25">
      <c r="A116" s="3" t="s">
        <v>35</v>
      </c>
      <c r="B116" s="19" t="s">
        <v>69</v>
      </c>
      <c r="C116" s="49">
        <v>2021150</v>
      </c>
      <c r="D116" s="49">
        <v>999614.13</v>
      </c>
      <c r="E116" s="17">
        <f>SUM(D116/C116*100)</f>
        <v>49.4576914133043</v>
      </c>
    </row>
    <row r="117" spans="1:5" ht="51">
      <c r="A117" s="3" t="s">
        <v>36</v>
      </c>
      <c r="B117" s="19" t="s">
        <v>70</v>
      </c>
      <c r="C117" s="49">
        <v>1266260</v>
      </c>
      <c r="D117" s="49">
        <v>565412.91</v>
      </c>
      <c r="E117" s="17">
        <f>SUM(D117/C117*100)</f>
        <v>44.6521970211489</v>
      </c>
    </row>
    <row r="118" spans="1:5" ht="51">
      <c r="A118" s="3" t="s">
        <v>37</v>
      </c>
      <c r="B118" s="19" t="s">
        <v>71</v>
      </c>
      <c r="C118" s="49">
        <v>32341450</v>
      </c>
      <c r="D118" s="49">
        <v>15407492.1</v>
      </c>
      <c r="E118" s="17">
        <f>SUM(D118/C118*100)</f>
        <v>47.64007828962523</v>
      </c>
    </row>
    <row r="119" spans="1:5" ht="38.25">
      <c r="A119" s="4" t="s">
        <v>38</v>
      </c>
      <c r="B119" s="19" t="s">
        <v>72</v>
      </c>
      <c r="C119" s="49">
        <v>12901730</v>
      </c>
      <c r="D119" s="49">
        <v>5957606.33</v>
      </c>
      <c r="E119" s="17">
        <f>SUM(D119/C119*100)</f>
        <v>46.176802103283826</v>
      </c>
    </row>
    <row r="120" spans="1:5" ht="12.75">
      <c r="A120" s="3" t="s">
        <v>40</v>
      </c>
      <c r="B120" s="19" t="s">
        <v>73</v>
      </c>
      <c r="C120" s="49">
        <v>248980.33</v>
      </c>
      <c r="D120" s="49"/>
      <c r="E120" s="62" t="s">
        <v>116</v>
      </c>
    </row>
    <row r="121" spans="1:5" ht="12.75">
      <c r="A121" s="3" t="s">
        <v>41</v>
      </c>
      <c r="B121" s="19" t="s">
        <v>138</v>
      </c>
      <c r="C121" s="49">
        <v>18636519.67</v>
      </c>
      <c r="D121" s="49">
        <v>7648435.2</v>
      </c>
      <c r="E121" s="17">
        <f>SUM(D121/C121*100)</f>
        <v>41.04004039076036</v>
      </c>
    </row>
    <row r="122" spans="1:5" ht="12.75">
      <c r="A122" s="3"/>
      <c r="B122" s="19"/>
      <c r="C122" s="48"/>
      <c r="D122" s="49"/>
      <c r="E122" s="16"/>
    </row>
    <row r="123" spans="1:5" ht="12.75">
      <c r="A123" s="46" t="s">
        <v>140</v>
      </c>
      <c r="B123" s="14" t="s">
        <v>139</v>
      </c>
      <c r="C123" s="48">
        <f>SUM(C124)</f>
        <v>1514200</v>
      </c>
      <c r="D123" s="48">
        <f>SUM(D124)</f>
        <v>757100</v>
      </c>
      <c r="E123" s="16">
        <f>SUM(D123/C123*100)</f>
        <v>50</v>
      </c>
    </row>
    <row r="124" spans="1:5" ht="12.75">
      <c r="A124" s="5" t="s">
        <v>142</v>
      </c>
      <c r="B124" s="19" t="s">
        <v>141</v>
      </c>
      <c r="C124" s="49">
        <v>1514200</v>
      </c>
      <c r="D124" s="49">
        <v>757100</v>
      </c>
      <c r="E124" s="17">
        <f>SUM(D124/C124*100)</f>
        <v>50</v>
      </c>
    </row>
    <row r="125" spans="1:5" ht="12.75">
      <c r="A125" s="3"/>
      <c r="B125" s="19"/>
      <c r="C125" s="48"/>
      <c r="D125" s="49"/>
      <c r="E125" s="16"/>
    </row>
    <row r="126" spans="1:5" ht="25.5">
      <c r="A126" s="46" t="s">
        <v>42</v>
      </c>
      <c r="B126" s="14" t="s">
        <v>62</v>
      </c>
      <c r="C126" s="48">
        <f>SUM(C127:C128)</f>
        <v>105300</v>
      </c>
      <c r="D126" s="48">
        <f>SUM(D127:D128)</f>
        <v>55300</v>
      </c>
      <c r="E126" s="16">
        <f>SUM(D126/C126*100)</f>
        <v>52.516619183285854</v>
      </c>
    </row>
    <row r="127" spans="1:5" ht="12.75">
      <c r="A127" s="5" t="s">
        <v>233</v>
      </c>
      <c r="B127" s="19" t="s">
        <v>232</v>
      </c>
      <c r="C127" s="49">
        <v>50000</v>
      </c>
      <c r="D127" s="49"/>
      <c r="E127" s="17">
        <f>SUM(D127/C127*100)</f>
        <v>0</v>
      </c>
    </row>
    <row r="128" spans="1:5" ht="38.25">
      <c r="A128" s="4" t="s">
        <v>133</v>
      </c>
      <c r="B128" s="19" t="s">
        <v>74</v>
      </c>
      <c r="C128" s="49">
        <v>55300</v>
      </c>
      <c r="D128" s="49">
        <v>55300</v>
      </c>
      <c r="E128" s="17">
        <f>SUM(D128/C128*100)</f>
        <v>100</v>
      </c>
    </row>
    <row r="129" spans="1:5" ht="12.75">
      <c r="A129" s="32"/>
      <c r="B129" s="19"/>
      <c r="C129" s="48"/>
      <c r="D129" s="49"/>
      <c r="E129" s="16"/>
    </row>
    <row r="130" spans="1:5" ht="12.75">
      <c r="A130" s="45" t="s">
        <v>43</v>
      </c>
      <c r="B130" s="14" t="s">
        <v>63</v>
      </c>
      <c r="C130" s="48">
        <f>SUM(C131:C135)</f>
        <v>5911212.51</v>
      </c>
      <c r="D130" s="48">
        <f>SUM(D131:D135)</f>
        <v>2272149.55</v>
      </c>
      <c r="E130" s="16">
        <f>SUM(D130/C130*100)</f>
        <v>38.43796084400965</v>
      </c>
    </row>
    <row r="131" spans="1:5" ht="12.75">
      <c r="A131" s="3" t="s">
        <v>44</v>
      </c>
      <c r="B131" s="19" t="s">
        <v>75</v>
      </c>
      <c r="C131" s="49">
        <v>595000</v>
      </c>
      <c r="D131" s="49">
        <v>221827.5</v>
      </c>
      <c r="E131" s="17">
        <f>SUM(D131/C131*100)</f>
        <v>37.28193277310925</v>
      </c>
    </row>
    <row r="132" spans="1:5" ht="12.75" hidden="1">
      <c r="A132" s="3" t="s">
        <v>45</v>
      </c>
      <c r="B132" s="19" t="s">
        <v>76</v>
      </c>
      <c r="C132" s="49"/>
      <c r="D132" s="49"/>
      <c r="E132" s="17" t="e">
        <f aca="true" t="shared" si="4" ref="E132:E173">SUM(D132/C132*100)</f>
        <v>#DIV/0!</v>
      </c>
    </row>
    <row r="133" spans="1:5" ht="12.75">
      <c r="A133" s="3" t="s">
        <v>45</v>
      </c>
      <c r="B133" s="19" t="s">
        <v>76</v>
      </c>
      <c r="C133" s="49">
        <v>2156700</v>
      </c>
      <c r="D133" s="49">
        <v>755870.99</v>
      </c>
      <c r="E133" s="17"/>
    </row>
    <row r="134" spans="1:5" ht="12.75">
      <c r="A134" s="4" t="s">
        <v>46</v>
      </c>
      <c r="B134" s="19" t="s">
        <v>77</v>
      </c>
      <c r="C134" s="49">
        <v>2096712.51</v>
      </c>
      <c r="D134" s="49">
        <v>940305.25</v>
      </c>
      <c r="E134" s="17">
        <f t="shared" si="4"/>
        <v>44.84664662014154</v>
      </c>
    </row>
    <row r="135" spans="1:5" ht="12.75">
      <c r="A135" s="3" t="s">
        <v>47</v>
      </c>
      <c r="B135" s="19" t="s">
        <v>78</v>
      </c>
      <c r="C135" s="49">
        <v>1062800</v>
      </c>
      <c r="D135" s="49">
        <v>354145.81</v>
      </c>
      <c r="E135" s="17">
        <f t="shared" si="4"/>
        <v>33.32196179902145</v>
      </c>
    </row>
    <row r="136" spans="1:5" ht="12.75">
      <c r="A136" s="4"/>
      <c r="B136" s="19"/>
      <c r="C136" s="48"/>
      <c r="D136" s="49"/>
      <c r="E136" s="16"/>
    </row>
    <row r="137" spans="1:5" ht="12.75">
      <c r="A137" s="45" t="s">
        <v>48</v>
      </c>
      <c r="B137" s="14" t="s">
        <v>65</v>
      </c>
      <c r="C137" s="48">
        <f>SUM(C138:C139)</f>
        <v>847109.0700000001</v>
      </c>
      <c r="D137" s="48">
        <f>SUM(D138:D139)</f>
        <v>257470.5</v>
      </c>
      <c r="E137" s="16">
        <f t="shared" si="4"/>
        <v>30.394019981393892</v>
      </c>
    </row>
    <row r="138" spans="1:5" ht="12.75">
      <c r="A138" s="3" t="s">
        <v>49</v>
      </c>
      <c r="B138" s="19" t="s">
        <v>79</v>
      </c>
      <c r="C138" s="49">
        <v>397109.07</v>
      </c>
      <c r="D138" s="49">
        <v>107470.5</v>
      </c>
      <c r="E138" s="17">
        <f t="shared" si="4"/>
        <v>27.063219684204142</v>
      </c>
    </row>
    <row r="139" spans="1:5" ht="12.75">
      <c r="A139" s="3" t="s">
        <v>144</v>
      </c>
      <c r="B139" s="19" t="s">
        <v>143</v>
      </c>
      <c r="C139" s="49">
        <v>450000</v>
      </c>
      <c r="D139" s="49">
        <v>150000</v>
      </c>
      <c r="E139" s="17">
        <f t="shared" si="4"/>
        <v>33.33333333333333</v>
      </c>
    </row>
    <row r="140" spans="1:5" ht="12.75">
      <c r="A140" s="3"/>
      <c r="B140" s="19"/>
      <c r="C140" s="48"/>
      <c r="D140" s="49"/>
      <c r="E140" s="16"/>
    </row>
    <row r="141" spans="1:5" ht="12.75">
      <c r="A141" s="45" t="s">
        <v>50</v>
      </c>
      <c r="B141" s="14" t="s">
        <v>67</v>
      </c>
      <c r="C141" s="48">
        <f>SUM(C142:C145)</f>
        <v>293876689.75</v>
      </c>
      <c r="D141" s="48">
        <f>SUM(D142:D145)</f>
        <v>170612259.26</v>
      </c>
      <c r="E141" s="16">
        <f t="shared" si="4"/>
        <v>58.0557305872539</v>
      </c>
    </row>
    <row r="142" spans="1:5" ht="12.75">
      <c r="A142" s="3" t="s">
        <v>51</v>
      </c>
      <c r="B142" s="19" t="s">
        <v>80</v>
      </c>
      <c r="C142" s="49">
        <v>66695561.16</v>
      </c>
      <c r="D142" s="49">
        <v>32652157.79</v>
      </c>
      <c r="E142" s="17">
        <f t="shared" si="4"/>
        <v>48.95701786160667</v>
      </c>
    </row>
    <row r="143" spans="1:5" ht="12.75">
      <c r="A143" s="3" t="s">
        <v>52</v>
      </c>
      <c r="B143" s="19" t="s">
        <v>81</v>
      </c>
      <c r="C143" s="49">
        <v>212605148.59</v>
      </c>
      <c r="D143" s="49">
        <v>129799281.47</v>
      </c>
      <c r="E143" s="17">
        <f t="shared" si="4"/>
        <v>61.05180534471082</v>
      </c>
    </row>
    <row r="144" spans="1:5" ht="12.75">
      <c r="A144" s="3" t="s">
        <v>53</v>
      </c>
      <c r="B144" s="19" t="s">
        <v>82</v>
      </c>
      <c r="C144" s="49">
        <v>4480880</v>
      </c>
      <c r="D144" s="49">
        <v>2916331.52</v>
      </c>
      <c r="E144" s="17">
        <f t="shared" si="4"/>
        <v>65.08390137651533</v>
      </c>
    </row>
    <row r="145" spans="1:5" ht="12.75">
      <c r="A145" s="3" t="s">
        <v>54</v>
      </c>
      <c r="B145" s="19" t="s">
        <v>83</v>
      </c>
      <c r="C145" s="49">
        <v>10095100</v>
      </c>
      <c r="D145" s="49">
        <v>5244488.48</v>
      </c>
      <c r="E145" s="17">
        <f t="shared" si="4"/>
        <v>51.9508323840279</v>
      </c>
    </row>
    <row r="146" spans="1:5" ht="12.75">
      <c r="A146" s="32"/>
      <c r="B146" s="19"/>
      <c r="C146" s="48"/>
      <c r="D146" s="49"/>
      <c r="E146" s="16"/>
    </row>
    <row r="147" spans="1:5" ht="12.75">
      <c r="A147" s="45" t="s">
        <v>146</v>
      </c>
      <c r="B147" s="14" t="s">
        <v>66</v>
      </c>
      <c r="C147" s="48">
        <f>SUM(C148:C149)</f>
        <v>33528539</v>
      </c>
      <c r="D147" s="48">
        <f>SUM(D148:D149)</f>
        <v>15818586.98</v>
      </c>
      <c r="E147" s="16">
        <f t="shared" si="4"/>
        <v>47.17946994350097</v>
      </c>
    </row>
    <row r="148" spans="1:5" ht="12.75">
      <c r="A148" s="3" t="s">
        <v>55</v>
      </c>
      <c r="B148" s="19" t="s">
        <v>84</v>
      </c>
      <c r="C148" s="49">
        <v>28155139</v>
      </c>
      <c r="D148" s="49">
        <v>13416316.86</v>
      </c>
      <c r="E148" s="17">
        <f t="shared" si="4"/>
        <v>47.65139628683772</v>
      </c>
    </row>
    <row r="149" spans="1:5" ht="12.75">
      <c r="A149" s="3" t="s">
        <v>147</v>
      </c>
      <c r="B149" s="19" t="s">
        <v>145</v>
      </c>
      <c r="C149" s="49">
        <v>5373400</v>
      </c>
      <c r="D149" s="49">
        <v>2402270.12</v>
      </c>
      <c r="E149" s="17">
        <f t="shared" si="4"/>
        <v>44.7067056239997</v>
      </c>
    </row>
    <row r="150" spans="1:5" ht="12.75">
      <c r="A150" s="32"/>
      <c r="B150" s="19"/>
      <c r="C150" s="48"/>
      <c r="D150" s="49"/>
      <c r="E150" s="16"/>
    </row>
    <row r="151" spans="1:5" ht="12.75">
      <c r="A151" s="47" t="s">
        <v>148</v>
      </c>
      <c r="B151" s="14" t="s">
        <v>64</v>
      </c>
      <c r="C151" s="48">
        <f>SUM(C152:C152)</f>
        <v>345000</v>
      </c>
      <c r="D151" s="48">
        <f>SUM(D152:D152)</f>
        <v>0</v>
      </c>
      <c r="E151" s="16">
        <f t="shared" si="4"/>
        <v>0</v>
      </c>
    </row>
    <row r="152" spans="1:5" ht="12.75">
      <c r="A152" s="3" t="s">
        <v>150</v>
      </c>
      <c r="B152" s="19" t="s">
        <v>149</v>
      </c>
      <c r="C152" s="49">
        <v>345000</v>
      </c>
      <c r="D152" s="49"/>
      <c r="E152" s="17">
        <f t="shared" si="4"/>
        <v>0</v>
      </c>
    </row>
    <row r="153" spans="1:5" ht="12.75">
      <c r="A153" s="3"/>
      <c r="B153" s="19"/>
      <c r="C153" s="48"/>
      <c r="D153" s="49"/>
      <c r="E153" s="16"/>
    </row>
    <row r="154" spans="1:5" ht="12.75">
      <c r="A154" s="45" t="s">
        <v>57</v>
      </c>
      <c r="B154" s="14" t="s">
        <v>104</v>
      </c>
      <c r="C154" s="48">
        <f>SUM(C155:C159)</f>
        <v>19539872</v>
      </c>
      <c r="D154" s="48">
        <f>SUM(D155:D159)</f>
        <v>7940212.84</v>
      </c>
      <c r="E154" s="16">
        <f t="shared" si="4"/>
        <v>40.635951146455824</v>
      </c>
    </row>
    <row r="155" spans="1:5" ht="12.75">
      <c r="A155" s="3" t="s">
        <v>58</v>
      </c>
      <c r="B155" s="19" t="s">
        <v>85</v>
      </c>
      <c r="C155" s="49">
        <v>3100000</v>
      </c>
      <c r="D155" s="49">
        <v>1422603.94</v>
      </c>
      <c r="E155" s="17">
        <f t="shared" si="4"/>
        <v>45.890449677419355</v>
      </c>
    </row>
    <row r="156" spans="1:5" ht="12.75" hidden="1">
      <c r="A156" s="3" t="s">
        <v>170</v>
      </c>
      <c r="B156" s="19" t="s">
        <v>171</v>
      </c>
      <c r="C156" s="49"/>
      <c r="D156" s="49"/>
      <c r="E156" s="17"/>
    </row>
    <row r="157" spans="1:5" ht="12.75">
      <c r="A157" s="3" t="s">
        <v>59</v>
      </c>
      <c r="B157" s="19" t="s">
        <v>86</v>
      </c>
      <c r="C157" s="49">
        <v>6810939</v>
      </c>
      <c r="D157" s="49">
        <v>2700260.61</v>
      </c>
      <c r="E157" s="17">
        <f t="shared" si="4"/>
        <v>39.64593736634552</v>
      </c>
    </row>
    <row r="158" spans="1:5" ht="12.75">
      <c r="A158" s="4" t="s">
        <v>60</v>
      </c>
      <c r="B158" s="19" t="s">
        <v>87</v>
      </c>
      <c r="C158" s="49">
        <v>7073533</v>
      </c>
      <c r="D158" s="49">
        <v>2530010</v>
      </c>
      <c r="E158" s="17">
        <f t="shared" si="4"/>
        <v>35.76727499539481</v>
      </c>
    </row>
    <row r="159" spans="1:5" ht="12.75">
      <c r="A159" s="4" t="s">
        <v>152</v>
      </c>
      <c r="B159" s="19" t="s">
        <v>151</v>
      </c>
      <c r="C159" s="49">
        <v>2555400</v>
      </c>
      <c r="D159" s="49">
        <v>1287338.29</v>
      </c>
      <c r="E159" s="17">
        <f>SUM(D159/C159*100)</f>
        <v>50.37717343664397</v>
      </c>
    </row>
    <row r="160" spans="1:5" ht="12.75">
      <c r="A160" s="3"/>
      <c r="B160" s="19"/>
      <c r="C160" s="48"/>
      <c r="D160" s="49"/>
      <c r="E160" s="16"/>
    </row>
    <row r="161" spans="1:5" ht="12.75">
      <c r="A161" s="45" t="s">
        <v>56</v>
      </c>
      <c r="B161" s="14" t="s">
        <v>103</v>
      </c>
      <c r="C161" s="48">
        <f>SUM(C162:C164)</f>
        <v>1542500</v>
      </c>
      <c r="D161" s="48">
        <f>SUM(D162:D164)</f>
        <v>606852.17</v>
      </c>
      <c r="E161" s="16">
        <f t="shared" si="4"/>
        <v>39.342117990275526</v>
      </c>
    </row>
    <row r="162" spans="1:5" ht="12.75">
      <c r="A162" s="4" t="s">
        <v>153</v>
      </c>
      <c r="B162" s="19" t="s">
        <v>88</v>
      </c>
      <c r="C162" s="49">
        <v>1155000</v>
      </c>
      <c r="D162" s="49">
        <v>606852.17</v>
      </c>
      <c r="E162" s="17">
        <f t="shared" si="4"/>
        <v>52.54131341991343</v>
      </c>
    </row>
    <row r="163" spans="1:5" ht="12.75">
      <c r="A163" s="59" t="s">
        <v>200</v>
      </c>
      <c r="B163" s="19" t="s">
        <v>199</v>
      </c>
      <c r="C163" s="49">
        <v>300000</v>
      </c>
      <c r="D163" s="49"/>
      <c r="E163" s="17">
        <f t="shared" si="4"/>
        <v>0</v>
      </c>
    </row>
    <row r="164" spans="1:5" ht="12.75">
      <c r="A164" s="59" t="s">
        <v>176</v>
      </c>
      <c r="B164" s="19" t="s">
        <v>177</v>
      </c>
      <c r="C164" s="49">
        <v>87500</v>
      </c>
      <c r="D164" s="49"/>
      <c r="E164" s="17"/>
    </row>
    <row r="165" spans="1:5" ht="12.75">
      <c r="A165" s="59"/>
      <c r="B165" s="33"/>
      <c r="C165" s="49"/>
      <c r="D165" s="50"/>
      <c r="E165" s="55"/>
    </row>
    <row r="166" spans="1:5" ht="25.5">
      <c r="A166" s="60" t="s">
        <v>39</v>
      </c>
      <c r="B166" s="61" t="s">
        <v>154</v>
      </c>
      <c r="C166" s="48">
        <f>SUM(C167)</f>
        <v>1059352.08</v>
      </c>
      <c r="D166" s="48">
        <f>SUM(D167)</f>
        <v>698189.04</v>
      </c>
      <c r="E166" s="16">
        <f t="shared" si="4"/>
        <v>65.9071760164949</v>
      </c>
    </row>
    <row r="167" spans="1:5" ht="25.5">
      <c r="A167" s="59" t="s">
        <v>155</v>
      </c>
      <c r="B167" s="33" t="s">
        <v>156</v>
      </c>
      <c r="C167" s="49">
        <v>1059352.08</v>
      </c>
      <c r="D167" s="50">
        <v>698189.04</v>
      </c>
      <c r="E167" s="17">
        <f t="shared" si="4"/>
        <v>65.9071760164949</v>
      </c>
    </row>
    <row r="168" spans="1:5" ht="12.75">
      <c r="A168" s="59"/>
      <c r="B168" s="33"/>
      <c r="C168" s="49"/>
      <c r="D168" s="50"/>
      <c r="E168" s="55"/>
    </row>
    <row r="169" spans="1:5" ht="38.25">
      <c r="A169" s="60" t="s">
        <v>158</v>
      </c>
      <c r="B169" s="61" t="s">
        <v>157</v>
      </c>
      <c r="C169" s="48">
        <f>SUM(C170:C171)</f>
        <v>50423500</v>
      </c>
      <c r="D169" s="48">
        <f>SUM(D170:D171)</f>
        <v>25094480</v>
      </c>
      <c r="E169" s="16">
        <f>SUM(D169/C169*100)</f>
        <v>49.76742986900949</v>
      </c>
    </row>
    <row r="170" spans="1:5" ht="38.25">
      <c r="A170" s="59" t="s">
        <v>159</v>
      </c>
      <c r="B170" s="33" t="s">
        <v>160</v>
      </c>
      <c r="C170" s="49">
        <v>12357500</v>
      </c>
      <c r="D170" s="50">
        <v>6176200</v>
      </c>
      <c r="E170" s="17">
        <f t="shared" si="4"/>
        <v>49.97936475824398</v>
      </c>
    </row>
    <row r="171" spans="1:5" ht="12.75">
      <c r="A171" s="59" t="s">
        <v>164</v>
      </c>
      <c r="B171" s="33" t="s">
        <v>163</v>
      </c>
      <c r="C171" s="49">
        <v>38066000</v>
      </c>
      <c r="D171" s="50">
        <v>18918280</v>
      </c>
      <c r="E171" s="17">
        <f t="shared" si="4"/>
        <v>49.69862869752535</v>
      </c>
    </row>
    <row r="172" spans="1:5" ht="12.75">
      <c r="A172" s="6"/>
      <c r="B172" s="33"/>
      <c r="C172" s="49"/>
      <c r="D172" s="50"/>
      <c r="E172" s="55"/>
    </row>
    <row r="173" spans="1:5" ht="12.75">
      <c r="A173" s="34" t="s">
        <v>89</v>
      </c>
      <c r="B173" s="35"/>
      <c r="C173" s="51">
        <f>+C115+C123+C126+C130+C137+C141+C147+C151+C154+C161+C166+C169</f>
        <v>476109364.40999997</v>
      </c>
      <c r="D173" s="51">
        <f>+D115+D123+D126+D130+D137+D141+D147+D151+D154+D161+D166+D169</f>
        <v>254691161.00999996</v>
      </c>
      <c r="E173" s="27">
        <f t="shared" si="4"/>
        <v>53.49425574218984</v>
      </c>
    </row>
    <row r="174" spans="1:5" ht="25.5">
      <c r="A174" s="36" t="s">
        <v>238</v>
      </c>
      <c r="B174" s="37"/>
      <c r="C174" s="52">
        <f>SUM(C113-C173)</f>
        <v>-9422314.409999967</v>
      </c>
      <c r="D174" s="52">
        <f>SUM(D113-D173)</f>
        <v>-5903632.099999964</v>
      </c>
      <c r="E174" s="17"/>
    </row>
    <row r="175" spans="1:5" ht="12.75">
      <c r="A175" s="36" t="s">
        <v>100</v>
      </c>
      <c r="B175" s="37"/>
      <c r="C175" s="52"/>
      <c r="D175" s="52"/>
      <c r="E175" s="37"/>
    </row>
    <row r="176" spans="1:5" ht="25.5">
      <c r="A176" s="28" t="s">
        <v>90</v>
      </c>
      <c r="B176" s="38" t="s">
        <v>101</v>
      </c>
      <c r="C176" s="53">
        <f>C177+C178</f>
        <v>4000000</v>
      </c>
      <c r="D176" s="66">
        <f>D177+D178</f>
        <v>0</v>
      </c>
      <c r="E176" s="39"/>
    </row>
    <row r="177" spans="1:5" ht="25.5">
      <c r="A177" s="3" t="s">
        <v>91</v>
      </c>
      <c r="B177" s="40" t="s">
        <v>105</v>
      </c>
      <c r="C177" s="20">
        <v>9000000</v>
      </c>
      <c r="D177" s="20"/>
      <c r="E177" s="41"/>
    </row>
    <row r="178" spans="1:5" ht="25.5">
      <c r="A178" s="75" t="s">
        <v>92</v>
      </c>
      <c r="B178" s="78" t="s">
        <v>106</v>
      </c>
      <c r="C178" s="79">
        <v>-5000000</v>
      </c>
      <c r="D178" s="79"/>
      <c r="E178" s="86"/>
    </row>
    <row r="179" spans="1:6" ht="25.5">
      <c r="A179" s="13" t="s">
        <v>93</v>
      </c>
      <c r="B179" s="80" t="s">
        <v>102</v>
      </c>
      <c r="C179" s="15">
        <f>C181+C180</f>
        <v>5422314.409999967</v>
      </c>
      <c r="D179" s="88">
        <f>D181+D180</f>
        <v>-2421288.5500000417</v>
      </c>
      <c r="E179" s="68">
        <f aca="true" t="shared" si="5" ref="E179:E186">E181-E180</f>
        <v>0</v>
      </c>
      <c r="F179" s="87"/>
    </row>
    <row r="180" spans="1:5" ht="12.75">
      <c r="A180" s="18" t="s">
        <v>94</v>
      </c>
      <c r="B180" s="42" t="s">
        <v>107</v>
      </c>
      <c r="C180" s="20">
        <f>SUM(-C113-C177)</f>
        <v>-475687050</v>
      </c>
      <c r="D180" s="20">
        <f>SUM(-D113-D177)</f>
        <v>-248787528.91</v>
      </c>
      <c r="E180" s="68">
        <f t="shared" si="5"/>
        <v>0</v>
      </c>
    </row>
    <row r="181" spans="1:6" ht="12.75">
      <c r="A181" s="75" t="s">
        <v>95</v>
      </c>
      <c r="B181" s="40" t="s">
        <v>108</v>
      </c>
      <c r="C181" s="20">
        <f>C173-C178</f>
        <v>481109364.40999997</v>
      </c>
      <c r="D181" s="20">
        <f>D173-D178-D183</f>
        <v>246366240.35999995</v>
      </c>
      <c r="E181" s="89">
        <f>E184-E182</f>
        <v>0</v>
      </c>
      <c r="F181" s="87"/>
    </row>
    <row r="182" spans="1:5" ht="25.5">
      <c r="A182" s="13" t="s">
        <v>96</v>
      </c>
      <c r="B182" s="81" t="s">
        <v>109</v>
      </c>
      <c r="C182" s="84">
        <f>+C184</f>
        <v>0</v>
      </c>
      <c r="D182" s="85">
        <f>D183</f>
        <v>8324920.65</v>
      </c>
      <c r="E182" s="69">
        <f>E185-E184</f>
        <v>0</v>
      </c>
    </row>
    <row r="183" spans="1:6" ht="101.25" customHeight="1">
      <c r="A183" s="92" t="s">
        <v>237</v>
      </c>
      <c r="B183" s="40" t="s">
        <v>201</v>
      </c>
      <c r="C183" s="83"/>
      <c r="D183" s="90">
        <v>8324920.65</v>
      </c>
      <c r="E183" s="68"/>
      <c r="F183" s="87"/>
    </row>
    <row r="184" spans="1:5" ht="25.5">
      <c r="A184" s="77" t="s">
        <v>97</v>
      </c>
      <c r="B184" s="81" t="s">
        <v>110</v>
      </c>
      <c r="C184" s="82">
        <f>C185</f>
        <v>0</v>
      </c>
      <c r="D184" s="82"/>
      <c r="E184" s="67">
        <f t="shared" si="5"/>
        <v>0</v>
      </c>
    </row>
    <row r="185" spans="1:5" ht="89.25">
      <c r="A185" s="18" t="s">
        <v>98</v>
      </c>
      <c r="B185" s="40" t="s">
        <v>111</v>
      </c>
      <c r="C185" s="20"/>
      <c r="D185" s="20"/>
      <c r="E185" s="67">
        <f t="shared" si="5"/>
        <v>0</v>
      </c>
    </row>
    <row r="186" spans="1:5" ht="12.75">
      <c r="A186" s="24" t="s">
        <v>99</v>
      </c>
      <c r="B186" s="43"/>
      <c r="C186" s="54">
        <f>C176+C179+C182</f>
        <v>9422314.409999967</v>
      </c>
      <c r="D186" s="54">
        <f>D176+D179+D182</f>
        <v>5903632.099999959</v>
      </c>
      <c r="E186" s="65">
        <f t="shared" si="5"/>
        <v>0</v>
      </c>
    </row>
  </sheetData>
  <sheetProtection/>
  <mergeCells count="2">
    <mergeCell ref="A6:E6"/>
    <mergeCell ref="A7:E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rowBreaks count="3" manualBreakCount="3">
    <brk id="43" max="4" man="1"/>
    <brk id="72" max="4" man="1"/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михеева</cp:lastModifiedBy>
  <cp:lastPrinted>2015-09-09T08:12:54Z</cp:lastPrinted>
  <dcterms:created xsi:type="dcterms:W3CDTF">2004-09-13T07:20:24Z</dcterms:created>
  <dcterms:modified xsi:type="dcterms:W3CDTF">2015-09-09T08:16:03Z</dcterms:modified>
  <cp:category/>
  <cp:version/>
  <cp:contentType/>
  <cp:contentStatus/>
</cp:coreProperties>
</file>